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avin\Dropbox (EMCaStrata)\EMCa Team shared\PROJECTS\AEMC OFA input costs\Report\"/>
    </mc:Choice>
  </mc:AlternateContent>
  <bookViews>
    <workbookView xWindow="0" yWindow="0" windowWidth="20490" windowHeight="7755" tabRatio="840"/>
  </bookViews>
  <sheets>
    <sheet name="Summary" sheetId="11" r:id="rId1"/>
    <sheet name="Original linetypes" sheetId="16" r:id="rId2"/>
    <sheet name="New linetypes (fixed+ variable)" sheetId="12" r:id="rId3"/>
    <sheet name="New linetypes (variable only)" sheetId="15" r:id="rId4"/>
    <sheet name="Lines - costing model" sheetId="5" r:id="rId5"/>
    <sheet name="Lines - output" sheetId="1" r:id="rId6"/>
    <sheet name="Lines - output (2)" sheetId="8" r:id="rId7"/>
    <sheet name="Attribute scale factors" sheetId="4" r:id="rId8"/>
    <sheet name="VIC aemc-lines" sheetId="13" r:id="rId9"/>
    <sheet name="Transformers - Costing model" sheetId="3" r:id="rId10"/>
    <sheet name="Transformers - output" sheetId="9" r:id="rId11"/>
    <sheet name="Transformers - output (2)" sheetId="10" r:id="rId12"/>
  </sheets>
  <definedNames>
    <definedName name="_xlnm._FilterDatabase" localSheetId="8" hidden="1">'VIC aemc-lines'!$A$1:$O$99</definedName>
    <definedName name="_Toc408240511" localSheetId="0">Summary!$B$2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7" i="5" l="1"/>
  <c r="L18" i="5"/>
  <c r="L24" i="5" l="1"/>
  <c r="L22" i="5"/>
  <c r="L21" i="5"/>
  <c r="L19" i="5"/>
  <c r="L16" i="5"/>
  <c r="L15" i="5"/>
  <c r="L13" i="5"/>
  <c r="L12" i="5"/>
  <c r="L10" i="5"/>
  <c r="L9" i="5"/>
  <c r="L7" i="5"/>
  <c r="O7" i="3" l="1"/>
  <c r="E73" i="10"/>
  <c r="E74" i="10"/>
  <c r="E75" i="10"/>
  <c r="E73" i="9"/>
  <c r="E74" i="9"/>
  <c r="E75" i="9"/>
  <c r="T75" i="3"/>
  <c r="R75" i="3"/>
  <c r="G75" i="9" s="1"/>
  <c r="O75" i="3"/>
  <c r="F75" i="9" s="1"/>
  <c r="H75" i="3"/>
  <c r="T74" i="3"/>
  <c r="R74" i="3"/>
  <c r="G74" i="9" s="1"/>
  <c r="O74" i="3"/>
  <c r="F74" i="9" s="1"/>
  <c r="H74" i="3"/>
  <c r="T73" i="3"/>
  <c r="R73" i="3"/>
  <c r="G73" i="9" s="1"/>
  <c r="O73" i="3"/>
  <c r="F73" i="9" s="1"/>
  <c r="H73" i="3"/>
  <c r="U73" i="3" l="1"/>
  <c r="U74" i="3"/>
  <c r="U75" i="3"/>
  <c r="W75" i="3" s="1"/>
  <c r="W74" i="3"/>
  <c r="W73" i="3"/>
  <c r="V13" i="13"/>
  <c r="V14" i="13"/>
  <c r="V15" i="13"/>
  <c r="V16" i="13"/>
  <c r="V17" i="13"/>
  <c r="V18" i="13"/>
  <c r="V19" i="13"/>
  <c r="V20" i="13"/>
  <c r="V21" i="13"/>
  <c r="V22" i="13"/>
  <c r="V23" i="13"/>
  <c r="V24" i="13"/>
  <c r="V25" i="13"/>
  <c r="V26" i="13"/>
  <c r="V27" i="13"/>
  <c r="V28" i="13"/>
  <c r="V29" i="13"/>
  <c r="V30" i="13"/>
  <c r="V31" i="13"/>
  <c r="V32" i="13"/>
  <c r="V33" i="13"/>
  <c r="V34" i="13"/>
  <c r="V35" i="13"/>
  <c r="V36" i="13"/>
  <c r="V37" i="13"/>
  <c r="V38" i="13"/>
  <c r="V39" i="13"/>
  <c r="V40" i="13"/>
  <c r="V41" i="13"/>
  <c r="V42" i="13"/>
  <c r="V43" i="13"/>
  <c r="V44" i="13"/>
  <c r="V45" i="13"/>
  <c r="V46" i="13"/>
  <c r="V47" i="13"/>
  <c r="V48" i="13"/>
  <c r="V49" i="13"/>
  <c r="V50" i="13"/>
  <c r="V51" i="13"/>
  <c r="V52" i="13"/>
  <c r="V53" i="13"/>
  <c r="V54" i="13"/>
  <c r="V55" i="13"/>
  <c r="V56" i="13"/>
  <c r="V57" i="13"/>
  <c r="V58" i="13"/>
  <c r="V59" i="13"/>
  <c r="V60" i="13"/>
  <c r="V61" i="13"/>
  <c r="V62" i="13"/>
  <c r="V63" i="13"/>
  <c r="V64" i="13"/>
  <c r="V65" i="13"/>
  <c r="V66" i="13"/>
  <c r="V67" i="13"/>
  <c r="V68" i="13"/>
  <c r="V69" i="13"/>
  <c r="V70" i="13"/>
  <c r="V71" i="13"/>
  <c r="V72" i="13"/>
  <c r="V73" i="13"/>
  <c r="V74" i="13"/>
  <c r="V75" i="13"/>
  <c r="V76" i="13"/>
  <c r="V77" i="13"/>
  <c r="V78" i="13"/>
  <c r="V79" i="13"/>
  <c r="V80" i="13"/>
  <c r="V81" i="13"/>
  <c r="V82" i="13"/>
  <c r="V83" i="13"/>
  <c r="V84" i="13"/>
  <c r="V85" i="13"/>
  <c r="V86" i="13"/>
  <c r="V87" i="13"/>
  <c r="V88" i="13"/>
  <c r="V89" i="13"/>
  <c r="V90" i="13"/>
  <c r="V91" i="13"/>
  <c r="V92" i="13"/>
  <c r="V93" i="13"/>
  <c r="V94" i="13"/>
  <c r="V95" i="13"/>
  <c r="V96" i="13"/>
  <c r="V97" i="13"/>
  <c r="V98" i="13"/>
  <c r="V99" i="13"/>
  <c r="V3" i="13"/>
  <c r="V4" i="13"/>
  <c r="V5" i="13"/>
  <c r="V6" i="13"/>
  <c r="V7" i="13"/>
  <c r="V8" i="13"/>
  <c r="V9" i="13"/>
  <c r="V10" i="13"/>
  <c r="V11" i="13"/>
  <c r="V12" i="13"/>
  <c r="V2" i="13"/>
  <c r="T8" i="5"/>
  <c r="T9" i="5"/>
  <c r="T10" i="5"/>
  <c r="T11" i="5"/>
  <c r="T12" i="5"/>
  <c r="T13" i="5"/>
  <c r="T14" i="5"/>
  <c r="T15" i="5"/>
  <c r="T16" i="5"/>
  <c r="T17" i="5"/>
  <c r="T18" i="5"/>
  <c r="T19" i="5"/>
  <c r="T20" i="5"/>
  <c r="T21" i="5"/>
  <c r="T22" i="5"/>
  <c r="T23" i="5"/>
  <c r="T24" i="5"/>
  <c r="Y75" i="3" l="1"/>
  <c r="F75" i="10"/>
  <c r="AB75" i="3"/>
  <c r="AB73" i="3"/>
  <c r="F73" i="10"/>
  <c r="AB74" i="3"/>
  <c r="F74" i="10"/>
  <c r="Y74" i="3"/>
  <c r="Y73" i="3"/>
  <c r="N8" i="5"/>
  <c r="O8" i="5" s="1"/>
  <c r="N9" i="5"/>
  <c r="O9" i="5" s="1"/>
  <c r="N10" i="5"/>
  <c r="O10" i="5" s="1"/>
  <c r="N11" i="5"/>
  <c r="O11" i="5" s="1"/>
  <c r="N12" i="5"/>
  <c r="O12" i="5" s="1"/>
  <c r="N13" i="5"/>
  <c r="O13" i="5" s="1"/>
  <c r="N14" i="5"/>
  <c r="O14" i="5" s="1"/>
  <c r="N15" i="5"/>
  <c r="O15" i="5" s="1"/>
  <c r="N16" i="5"/>
  <c r="O16" i="5" s="1"/>
  <c r="N17" i="5"/>
  <c r="O17" i="5" s="1"/>
  <c r="N18" i="5"/>
  <c r="O18" i="5" s="1"/>
  <c r="N19" i="5"/>
  <c r="O19" i="5" s="1"/>
  <c r="N20" i="5"/>
  <c r="O20" i="5" s="1"/>
  <c r="N21" i="5"/>
  <c r="O21" i="5" s="1"/>
  <c r="N22" i="5"/>
  <c r="O22" i="5" s="1"/>
  <c r="N23" i="5"/>
  <c r="O23" i="5" s="1"/>
  <c r="N24" i="5"/>
  <c r="O24" i="5" s="1"/>
  <c r="N7" i="5"/>
  <c r="E72" i="10" l="1"/>
  <c r="E71" i="10"/>
  <c r="E70" i="10"/>
  <c r="E69" i="10"/>
  <c r="E68" i="10"/>
  <c r="E67" i="10"/>
  <c r="E66" i="10"/>
  <c r="E65" i="10"/>
  <c r="E64" i="10"/>
  <c r="E63" i="10"/>
  <c r="E62" i="10"/>
  <c r="E61" i="10"/>
  <c r="E60" i="10"/>
  <c r="E59" i="10"/>
  <c r="E58" i="10"/>
  <c r="E57" i="10"/>
  <c r="E56" i="10"/>
  <c r="E55" i="10"/>
  <c r="E54" i="10"/>
  <c r="E53" i="10"/>
  <c r="E52" i="10"/>
  <c r="E51" i="10"/>
  <c r="E50" i="10"/>
  <c r="E49" i="10"/>
  <c r="E48" i="10"/>
  <c r="E47" i="10"/>
  <c r="E46" i="10"/>
  <c r="E45" i="10"/>
  <c r="E44" i="10"/>
  <c r="E43" i="10"/>
  <c r="E42" i="10"/>
  <c r="E41" i="10"/>
  <c r="E40" i="10"/>
  <c r="E39" i="10"/>
  <c r="E38" i="10"/>
  <c r="E37" i="10"/>
  <c r="E36" i="10"/>
  <c r="E35" i="10"/>
  <c r="E34" i="10"/>
  <c r="E33" i="10"/>
  <c r="E32" i="10"/>
  <c r="E31" i="10"/>
  <c r="E30" i="10"/>
  <c r="E29" i="10"/>
  <c r="E28" i="10"/>
  <c r="E27" i="10"/>
  <c r="E26" i="10"/>
  <c r="E25" i="10"/>
  <c r="E24" i="10"/>
  <c r="E23" i="10"/>
  <c r="E22" i="10"/>
  <c r="E21" i="10"/>
  <c r="E20" i="10"/>
  <c r="E19" i="10"/>
  <c r="E18" i="10"/>
  <c r="E17" i="10"/>
  <c r="E16" i="10"/>
  <c r="E15" i="10"/>
  <c r="E14" i="10"/>
  <c r="E13" i="10"/>
  <c r="E12" i="10"/>
  <c r="E11" i="10"/>
  <c r="E10" i="10"/>
  <c r="E9" i="10"/>
  <c r="E8" i="10"/>
  <c r="E7" i="10"/>
  <c r="E8" i="9" l="1"/>
  <c r="E9" i="9"/>
  <c r="E10" i="9"/>
  <c r="E11" i="9"/>
  <c r="E12" i="9"/>
  <c r="E13" i="9"/>
  <c r="E14" i="9"/>
  <c r="E15" i="9"/>
  <c r="E16" i="9"/>
  <c r="E17" i="9"/>
  <c r="E18" i="9"/>
  <c r="E19" i="9"/>
  <c r="E20" i="9"/>
  <c r="E21" i="9"/>
  <c r="E22" i="9"/>
  <c r="E23" i="9"/>
  <c r="E24" i="9"/>
  <c r="E25" i="9"/>
  <c r="E26" i="9"/>
  <c r="E27" i="9"/>
  <c r="E28" i="9"/>
  <c r="E29" i="9"/>
  <c r="E30" i="9"/>
  <c r="E31" i="9"/>
  <c r="E32" i="9"/>
  <c r="E33" i="9"/>
  <c r="E34" i="9"/>
  <c r="E35" i="9"/>
  <c r="E36" i="9"/>
  <c r="E37" i="9"/>
  <c r="E38" i="9"/>
  <c r="E39" i="9"/>
  <c r="E40" i="9"/>
  <c r="E41" i="9"/>
  <c r="E42" i="9"/>
  <c r="E43" i="9"/>
  <c r="E44" i="9"/>
  <c r="E45" i="9"/>
  <c r="E46" i="9"/>
  <c r="E47" i="9"/>
  <c r="E48" i="9"/>
  <c r="E49" i="9"/>
  <c r="E50" i="9"/>
  <c r="E51" i="9"/>
  <c r="E52" i="9"/>
  <c r="E53" i="9"/>
  <c r="E54" i="9"/>
  <c r="E55" i="9"/>
  <c r="E56" i="9"/>
  <c r="E57" i="9"/>
  <c r="E58" i="9"/>
  <c r="E59" i="9"/>
  <c r="E60" i="9"/>
  <c r="E61" i="9"/>
  <c r="E62" i="9"/>
  <c r="E63" i="9"/>
  <c r="E64" i="9"/>
  <c r="E65" i="9"/>
  <c r="E66" i="9"/>
  <c r="E67" i="9"/>
  <c r="E68" i="9"/>
  <c r="E69" i="9"/>
  <c r="E70" i="9"/>
  <c r="E71" i="9"/>
  <c r="E72" i="9"/>
  <c r="E7" i="9"/>
  <c r="V8" i="5" l="1"/>
  <c r="F8" i="1" s="1"/>
  <c r="V9" i="5"/>
  <c r="F9" i="1" s="1"/>
  <c r="V10" i="5"/>
  <c r="F10" i="1" s="1"/>
  <c r="V11" i="5"/>
  <c r="F11" i="1" s="1"/>
  <c r="V12" i="5"/>
  <c r="F12" i="1" s="1"/>
  <c r="V13" i="5"/>
  <c r="F13" i="1" s="1"/>
  <c r="V14" i="5"/>
  <c r="F14" i="1" s="1"/>
  <c r="V15" i="5"/>
  <c r="F15" i="1" s="1"/>
  <c r="V16" i="5"/>
  <c r="F16" i="1" s="1"/>
  <c r="V17" i="5"/>
  <c r="F17" i="1" s="1"/>
  <c r="V18" i="5"/>
  <c r="F18" i="1" s="1"/>
  <c r="V19" i="5"/>
  <c r="F19" i="1" s="1"/>
  <c r="V20" i="5"/>
  <c r="F20" i="1" s="1"/>
  <c r="V21" i="5"/>
  <c r="F21" i="1" s="1"/>
  <c r="V22" i="5"/>
  <c r="F22" i="1" s="1"/>
  <c r="V23" i="5"/>
  <c r="F23" i="1" s="1"/>
  <c r="V24" i="5"/>
  <c r="F24" i="1" s="1"/>
  <c r="T7" i="5"/>
  <c r="V7" i="5" s="1"/>
  <c r="R8" i="3"/>
  <c r="G8" i="9" s="1"/>
  <c r="R9" i="3"/>
  <c r="G9" i="9" s="1"/>
  <c r="R10" i="3"/>
  <c r="G10" i="9" s="1"/>
  <c r="R11" i="3"/>
  <c r="G11" i="9" s="1"/>
  <c r="R12" i="3"/>
  <c r="G12" i="9" s="1"/>
  <c r="R13" i="3"/>
  <c r="G13" i="9" s="1"/>
  <c r="R14" i="3"/>
  <c r="G14" i="9" s="1"/>
  <c r="R15" i="3"/>
  <c r="G15" i="9" s="1"/>
  <c r="R16" i="3"/>
  <c r="G16" i="9" s="1"/>
  <c r="R17" i="3"/>
  <c r="G17" i="9" s="1"/>
  <c r="R18" i="3"/>
  <c r="G18" i="9" s="1"/>
  <c r="R19" i="3"/>
  <c r="G19" i="9" s="1"/>
  <c r="R20" i="3"/>
  <c r="G20" i="9" s="1"/>
  <c r="R21" i="3"/>
  <c r="G21" i="9" s="1"/>
  <c r="R22" i="3"/>
  <c r="G22" i="9" s="1"/>
  <c r="R23" i="3"/>
  <c r="G23" i="9" s="1"/>
  <c r="R24" i="3"/>
  <c r="G24" i="9" s="1"/>
  <c r="R25" i="3"/>
  <c r="G25" i="9" s="1"/>
  <c r="R26" i="3"/>
  <c r="G26" i="9" s="1"/>
  <c r="R27" i="3"/>
  <c r="G27" i="9" s="1"/>
  <c r="R28" i="3"/>
  <c r="G28" i="9" s="1"/>
  <c r="R29" i="3"/>
  <c r="G29" i="9" s="1"/>
  <c r="R30" i="3"/>
  <c r="G30" i="9" s="1"/>
  <c r="R31" i="3"/>
  <c r="G31" i="9" s="1"/>
  <c r="R32" i="3"/>
  <c r="G32" i="9" s="1"/>
  <c r="R33" i="3"/>
  <c r="G33" i="9" s="1"/>
  <c r="R34" i="3"/>
  <c r="G34" i="9" s="1"/>
  <c r="R35" i="3"/>
  <c r="G35" i="9" s="1"/>
  <c r="R36" i="3"/>
  <c r="G36" i="9" s="1"/>
  <c r="R37" i="3"/>
  <c r="G37" i="9" s="1"/>
  <c r="R38" i="3"/>
  <c r="G38" i="9" s="1"/>
  <c r="R39" i="3"/>
  <c r="G39" i="9" s="1"/>
  <c r="R40" i="3"/>
  <c r="G40" i="9" s="1"/>
  <c r="R41" i="3"/>
  <c r="G41" i="9" s="1"/>
  <c r="R42" i="3"/>
  <c r="G42" i="9" s="1"/>
  <c r="R43" i="3"/>
  <c r="G43" i="9" s="1"/>
  <c r="R44" i="3"/>
  <c r="G44" i="9" s="1"/>
  <c r="R45" i="3"/>
  <c r="G45" i="9" s="1"/>
  <c r="R46" i="3"/>
  <c r="G46" i="9" s="1"/>
  <c r="R47" i="3"/>
  <c r="G47" i="9" s="1"/>
  <c r="R48" i="3"/>
  <c r="G48" i="9" s="1"/>
  <c r="R49" i="3"/>
  <c r="G49" i="9" s="1"/>
  <c r="R50" i="3"/>
  <c r="G50" i="9" s="1"/>
  <c r="R51" i="3"/>
  <c r="G51" i="9" s="1"/>
  <c r="R52" i="3"/>
  <c r="G52" i="9" s="1"/>
  <c r="R53" i="3"/>
  <c r="G53" i="9" s="1"/>
  <c r="R54" i="3"/>
  <c r="G54" i="9" s="1"/>
  <c r="R55" i="3"/>
  <c r="G55" i="9" s="1"/>
  <c r="R56" i="3"/>
  <c r="G56" i="9" s="1"/>
  <c r="R57" i="3"/>
  <c r="G57" i="9" s="1"/>
  <c r="R58" i="3"/>
  <c r="G58" i="9" s="1"/>
  <c r="R59" i="3"/>
  <c r="G59" i="9" s="1"/>
  <c r="R60" i="3"/>
  <c r="G60" i="9" s="1"/>
  <c r="R61" i="3"/>
  <c r="G61" i="9" s="1"/>
  <c r="R62" i="3"/>
  <c r="G62" i="9" s="1"/>
  <c r="R63" i="3"/>
  <c r="G63" i="9" s="1"/>
  <c r="R64" i="3"/>
  <c r="G64" i="9" s="1"/>
  <c r="R65" i="3"/>
  <c r="G65" i="9" s="1"/>
  <c r="R66" i="3"/>
  <c r="G66" i="9" s="1"/>
  <c r="R67" i="3"/>
  <c r="G67" i="9" s="1"/>
  <c r="R68" i="3"/>
  <c r="G68" i="9" s="1"/>
  <c r="R69" i="3"/>
  <c r="G69" i="9" s="1"/>
  <c r="R70" i="3"/>
  <c r="G70" i="9" s="1"/>
  <c r="R71" i="3"/>
  <c r="G71" i="9" s="1"/>
  <c r="R72" i="3"/>
  <c r="G72" i="9" s="1"/>
  <c r="T72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T65" i="3"/>
  <c r="T66" i="3"/>
  <c r="T67" i="3"/>
  <c r="T68" i="3"/>
  <c r="T69" i="3"/>
  <c r="T70" i="3"/>
  <c r="T71" i="3"/>
  <c r="T7" i="3"/>
  <c r="R7" i="3"/>
  <c r="G7" i="9" s="1"/>
  <c r="O8" i="3"/>
  <c r="F8" i="9" s="1"/>
  <c r="O9" i="3"/>
  <c r="F9" i="9" s="1"/>
  <c r="O10" i="3"/>
  <c r="O11" i="3"/>
  <c r="F11" i="9" s="1"/>
  <c r="O12" i="3"/>
  <c r="F12" i="9" s="1"/>
  <c r="O13" i="3"/>
  <c r="O14" i="3"/>
  <c r="F14" i="9" s="1"/>
  <c r="O15" i="3"/>
  <c r="F15" i="9" s="1"/>
  <c r="O16" i="3"/>
  <c r="O17" i="3"/>
  <c r="F17" i="9" s="1"/>
  <c r="O18" i="3"/>
  <c r="F18" i="9" s="1"/>
  <c r="O19" i="3"/>
  <c r="O20" i="3"/>
  <c r="F20" i="9" s="1"/>
  <c r="O21" i="3"/>
  <c r="F21" i="9" s="1"/>
  <c r="O22" i="3"/>
  <c r="O23" i="3"/>
  <c r="F23" i="9" s="1"/>
  <c r="O24" i="3"/>
  <c r="F24" i="9" s="1"/>
  <c r="O25" i="3"/>
  <c r="O26" i="3"/>
  <c r="F26" i="9" s="1"/>
  <c r="O27" i="3"/>
  <c r="F27" i="9" s="1"/>
  <c r="O28" i="3"/>
  <c r="O29" i="3"/>
  <c r="F29" i="9" s="1"/>
  <c r="O30" i="3"/>
  <c r="F30" i="9" s="1"/>
  <c r="O31" i="3"/>
  <c r="O32" i="3"/>
  <c r="F32" i="9" s="1"/>
  <c r="O33" i="3"/>
  <c r="F33" i="9" s="1"/>
  <c r="O34" i="3"/>
  <c r="O35" i="3"/>
  <c r="F35" i="9" s="1"/>
  <c r="O36" i="3"/>
  <c r="F36" i="9" s="1"/>
  <c r="O37" i="3"/>
  <c r="O38" i="3"/>
  <c r="F38" i="9" s="1"/>
  <c r="O39" i="3"/>
  <c r="F39" i="9" s="1"/>
  <c r="O40" i="3"/>
  <c r="O41" i="3"/>
  <c r="F41" i="9" s="1"/>
  <c r="O42" i="3"/>
  <c r="F42" i="9" s="1"/>
  <c r="O43" i="3"/>
  <c r="O44" i="3"/>
  <c r="F44" i="9" s="1"/>
  <c r="O45" i="3"/>
  <c r="F45" i="9" s="1"/>
  <c r="O46" i="3"/>
  <c r="O47" i="3"/>
  <c r="F47" i="9" s="1"/>
  <c r="O48" i="3"/>
  <c r="F48" i="9" s="1"/>
  <c r="O49" i="3"/>
  <c r="O50" i="3"/>
  <c r="F50" i="9" s="1"/>
  <c r="O51" i="3"/>
  <c r="F51" i="9" s="1"/>
  <c r="O52" i="3"/>
  <c r="O53" i="3"/>
  <c r="F53" i="9" s="1"/>
  <c r="O54" i="3"/>
  <c r="F54" i="9" s="1"/>
  <c r="O55" i="3"/>
  <c r="O56" i="3"/>
  <c r="F56" i="9" s="1"/>
  <c r="O57" i="3"/>
  <c r="F57" i="9" s="1"/>
  <c r="O58" i="3"/>
  <c r="O59" i="3"/>
  <c r="F59" i="9" s="1"/>
  <c r="O60" i="3"/>
  <c r="F60" i="9" s="1"/>
  <c r="O61" i="3"/>
  <c r="O62" i="3"/>
  <c r="F62" i="9" s="1"/>
  <c r="O63" i="3"/>
  <c r="F63" i="9" s="1"/>
  <c r="O64" i="3"/>
  <c r="O65" i="3"/>
  <c r="F65" i="9" s="1"/>
  <c r="O66" i="3"/>
  <c r="F66" i="9" s="1"/>
  <c r="O67" i="3"/>
  <c r="O68" i="3"/>
  <c r="F68" i="9" s="1"/>
  <c r="O69" i="3"/>
  <c r="F69" i="9" s="1"/>
  <c r="O70" i="3"/>
  <c r="O71" i="3"/>
  <c r="F71" i="9" s="1"/>
  <c r="O72" i="3"/>
  <c r="F72" i="9" s="1"/>
  <c r="F7" i="1" l="1"/>
  <c r="F55" i="9"/>
  <c r="F31" i="9"/>
  <c r="F70" i="9"/>
  <c r="F46" i="9"/>
  <c r="F10" i="9"/>
  <c r="F67" i="9"/>
  <c r="F43" i="9"/>
  <c r="F19" i="9"/>
  <c r="F58" i="9"/>
  <c r="F34" i="9"/>
  <c r="F22" i="9"/>
  <c r="F7" i="9"/>
  <c r="F61" i="9"/>
  <c r="F49" i="9"/>
  <c r="F37" i="9"/>
  <c r="F25" i="9"/>
  <c r="F13" i="9"/>
  <c r="F64" i="9"/>
  <c r="F52" i="9"/>
  <c r="F40" i="9"/>
  <c r="F28" i="9"/>
  <c r="F16" i="9"/>
  <c r="U70" i="3"/>
  <c r="W70" i="3" s="1"/>
  <c r="U66" i="3"/>
  <c r="W66" i="3" s="1"/>
  <c r="U62" i="3"/>
  <c r="W62" i="3" s="1"/>
  <c r="U58" i="3"/>
  <c r="W58" i="3" s="1"/>
  <c r="U54" i="3"/>
  <c r="W54" i="3" s="1"/>
  <c r="U50" i="3"/>
  <c r="W50" i="3" s="1"/>
  <c r="U46" i="3"/>
  <c r="W46" i="3" s="1"/>
  <c r="U42" i="3"/>
  <c r="W42" i="3" s="1"/>
  <c r="U38" i="3"/>
  <c r="W38" i="3" s="1"/>
  <c r="U34" i="3"/>
  <c r="W34" i="3" s="1"/>
  <c r="U30" i="3"/>
  <c r="W30" i="3" s="1"/>
  <c r="U26" i="3"/>
  <c r="W26" i="3" s="1"/>
  <c r="U22" i="3"/>
  <c r="W22" i="3" s="1"/>
  <c r="U18" i="3"/>
  <c r="W18" i="3" s="1"/>
  <c r="U14" i="3"/>
  <c r="W14" i="3" s="1"/>
  <c r="U10" i="3"/>
  <c r="W10" i="3" s="1"/>
  <c r="U7" i="3"/>
  <c r="W7" i="3" s="1"/>
  <c r="U69" i="3"/>
  <c r="W69" i="3" s="1"/>
  <c r="U65" i="3"/>
  <c r="W65" i="3" s="1"/>
  <c r="U56" i="3"/>
  <c r="U40" i="3"/>
  <c r="W40" i="3" s="1"/>
  <c r="U24" i="3"/>
  <c r="W24" i="3" s="1"/>
  <c r="U8" i="3"/>
  <c r="W8" i="3" s="1"/>
  <c r="U72" i="3"/>
  <c r="W72" i="3" s="1"/>
  <c r="U68" i="3"/>
  <c r="W68" i="3" s="1"/>
  <c r="U64" i="3"/>
  <c r="W64" i="3" s="1"/>
  <c r="U60" i="3"/>
  <c r="W60" i="3" s="1"/>
  <c r="U52" i="3"/>
  <c r="W52" i="3" s="1"/>
  <c r="U48" i="3"/>
  <c r="W48" i="3" s="1"/>
  <c r="U44" i="3"/>
  <c r="W44" i="3" s="1"/>
  <c r="U36" i="3"/>
  <c r="W36" i="3" s="1"/>
  <c r="U32" i="3"/>
  <c r="W32" i="3" s="1"/>
  <c r="U61" i="3"/>
  <c r="W61" i="3" s="1"/>
  <c r="U57" i="3"/>
  <c r="W57" i="3" s="1"/>
  <c r="U53" i="3"/>
  <c r="W53" i="3" s="1"/>
  <c r="U49" i="3"/>
  <c r="W49" i="3" s="1"/>
  <c r="U45" i="3"/>
  <c r="W45" i="3" s="1"/>
  <c r="U41" i="3"/>
  <c r="W41" i="3" s="1"/>
  <c r="U37" i="3"/>
  <c r="W37" i="3" s="1"/>
  <c r="U33" i="3"/>
  <c r="W33" i="3" s="1"/>
  <c r="U29" i="3"/>
  <c r="W29" i="3" s="1"/>
  <c r="U25" i="3"/>
  <c r="W25" i="3" s="1"/>
  <c r="U21" i="3"/>
  <c r="W21" i="3" s="1"/>
  <c r="U17" i="3"/>
  <c r="W17" i="3" s="1"/>
  <c r="U13" i="3"/>
  <c r="W13" i="3" s="1"/>
  <c r="U9" i="3"/>
  <c r="W9" i="3" s="1"/>
  <c r="U28" i="3"/>
  <c r="W28" i="3" s="1"/>
  <c r="U12" i="3"/>
  <c r="W12" i="3" s="1"/>
  <c r="U16" i="3"/>
  <c r="W16" i="3" s="1"/>
  <c r="U20" i="3"/>
  <c r="W20" i="3" s="1"/>
  <c r="U71" i="3"/>
  <c r="W71" i="3" s="1"/>
  <c r="U67" i="3"/>
  <c r="W67" i="3" s="1"/>
  <c r="U63" i="3"/>
  <c r="W63" i="3" s="1"/>
  <c r="U59" i="3"/>
  <c r="W59" i="3" s="1"/>
  <c r="U55" i="3"/>
  <c r="W55" i="3" s="1"/>
  <c r="U51" i="3"/>
  <c r="W51" i="3" s="1"/>
  <c r="U47" i="3"/>
  <c r="W47" i="3" s="1"/>
  <c r="U43" i="3"/>
  <c r="W43" i="3" s="1"/>
  <c r="U39" i="3"/>
  <c r="W39" i="3" s="1"/>
  <c r="U35" i="3"/>
  <c r="W35" i="3" s="1"/>
  <c r="U31" i="3"/>
  <c r="W31" i="3" s="1"/>
  <c r="U27" i="3"/>
  <c r="W27" i="3" s="1"/>
  <c r="U23" i="3"/>
  <c r="W23" i="3" s="1"/>
  <c r="U19" i="3"/>
  <c r="W19" i="3" s="1"/>
  <c r="U15" i="3"/>
  <c r="W15" i="3" s="1"/>
  <c r="U11" i="3"/>
  <c r="W11" i="3" s="1"/>
  <c r="W56" i="3"/>
  <c r="F47" i="10" l="1"/>
  <c r="F19" i="10"/>
  <c r="F20" i="10"/>
  <c r="F44" i="10"/>
  <c r="F70" i="10"/>
  <c r="F15" i="10"/>
  <c r="F63" i="10"/>
  <c r="F21" i="10"/>
  <c r="F71" i="10"/>
  <c r="F13" i="10"/>
  <c r="F45" i="10"/>
  <c r="F61" i="10"/>
  <c r="F48" i="10"/>
  <c r="F10" i="10"/>
  <c r="F11" i="10"/>
  <c r="F43" i="10"/>
  <c r="F12" i="10"/>
  <c r="F72" i="10"/>
  <c r="F14" i="10"/>
  <c r="F46" i="10"/>
  <c r="F62" i="10"/>
  <c r="Y56" i="3"/>
  <c r="F56" i="10"/>
  <c r="AB56" i="3"/>
  <c r="Y38" i="3"/>
  <c r="F38" i="10"/>
  <c r="AB38" i="3"/>
  <c r="Y27" i="3"/>
  <c r="F27" i="10"/>
  <c r="AB27" i="3"/>
  <c r="Y59" i="3"/>
  <c r="F59" i="10"/>
  <c r="AB59" i="3"/>
  <c r="Y40" i="3"/>
  <c r="F40" i="10"/>
  <c r="AB40" i="3"/>
  <c r="Y9" i="3"/>
  <c r="F9" i="10"/>
  <c r="AB9" i="3"/>
  <c r="Y25" i="3"/>
  <c r="F25" i="10"/>
  <c r="AB25" i="3"/>
  <c r="Y41" i="3"/>
  <c r="F41" i="10"/>
  <c r="AB41" i="3"/>
  <c r="Y57" i="3"/>
  <c r="F57" i="10"/>
  <c r="AB57" i="3"/>
  <c r="Y32" i="3"/>
  <c r="F32" i="10"/>
  <c r="AB32" i="3"/>
  <c r="Y52" i="3"/>
  <c r="F52" i="10"/>
  <c r="AB52" i="3"/>
  <c r="Y26" i="3"/>
  <c r="F26" i="10"/>
  <c r="AB26" i="3"/>
  <c r="Y42" i="3"/>
  <c r="F42" i="10"/>
  <c r="AB42" i="3"/>
  <c r="Y58" i="3"/>
  <c r="F58" i="10"/>
  <c r="AB58" i="3"/>
  <c r="Y39" i="3"/>
  <c r="F39" i="10"/>
  <c r="AB39" i="3"/>
  <c r="Y8" i="3"/>
  <c r="F8" i="10"/>
  <c r="AB8" i="3"/>
  <c r="Y37" i="3"/>
  <c r="F37" i="10"/>
  <c r="AB37" i="3"/>
  <c r="Y68" i="3"/>
  <c r="F68" i="10"/>
  <c r="AB68" i="3"/>
  <c r="Y16" i="3"/>
  <c r="F16" i="10"/>
  <c r="AB16" i="3"/>
  <c r="Y29" i="3"/>
  <c r="F29" i="10"/>
  <c r="AB29" i="3"/>
  <c r="Y36" i="3"/>
  <c r="F36" i="10"/>
  <c r="AB36" i="3"/>
  <c r="Y60" i="3"/>
  <c r="F60" i="10"/>
  <c r="AB60" i="3"/>
  <c r="Y30" i="3"/>
  <c r="F30" i="10"/>
  <c r="AB30" i="3"/>
  <c r="Y23" i="3"/>
  <c r="F23" i="10"/>
  <c r="AB23" i="3"/>
  <c r="Y55" i="3"/>
  <c r="F55" i="10"/>
  <c r="AB55" i="3"/>
  <c r="Y28" i="3"/>
  <c r="F28" i="10"/>
  <c r="AB28" i="3"/>
  <c r="Y53" i="3"/>
  <c r="F53" i="10"/>
  <c r="AB53" i="3"/>
  <c r="Y69" i="3"/>
  <c r="F69" i="10"/>
  <c r="AB69" i="3"/>
  <c r="Y22" i="3"/>
  <c r="F22" i="10"/>
  <c r="AB22" i="3"/>
  <c r="Y54" i="3"/>
  <c r="F54" i="10"/>
  <c r="AB54" i="3"/>
  <c r="Y31" i="3"/>
  <c r="F31" i="10"/>
  <c r="AB31" i="3"/>
  <c r="Y24" i="3"/>
  <c r="F24" i="10"/>
  <c r="AB24" i="3"/>
  <c r="Y35" i="3"/>
  <c r="F35" i="10"/>
  <c r="AB35" i="3"/>
  <c r="Y51" i="3"/>
  <c r="F51" i="10"/>
  <c r="AB51" i="3"/>
  <c r="Y67" i="3"/>
  <c r="F67" i="10"/>
  <c r="AB67" i="3"/>
  <c r="Y7" i="3"/>
  <c r="F7" i="10"/>
  <c r="AB7" i="3"/>
  <c r="Y17" i="3"/>
  <c r="F17" i="10"/>
  <c r="AB17" i="3"/>
  <c r="Y33" i="3"/>
  <c r="F33" i="10"/>
  <c r="AB33" i="3"/>
  <c r="Y49" i="3"/>
  <c r="F49" i="10"/>
  <c r="AB49" i="3"/>
  <c r="Y65" i="3"/>
  <c r="F65" i="10"/>
  <c r="AB65" i="3"/>
  <c r="Y64" i="3"/>
  <c r="F64" i="10"/>
  <c r="AB64" i="3"/>
  <c r="Y18" i="3"/>
  <c r="F18" i="10"/>
  <c r="AB18" i="3"/>
  <c r="Y34" i="3"/>
  <c r="F34" i="10"/>
  <c r="AB34" i="3"/>
  <c r="Y50" i="3"/>
  <c r="F50" i="10"/>
  <c r="AB50" i="3"/>
  <c r="Y66" i="3"/>
  <c r="F66" i="10"/>
  <c r="AB66" i="3"/>
  <c r="Y44" i="3"/>
  <c r="AB44" i="3"/>
  <c r="Y45" i="3"/>
  <c r="AB45" i="3"/>
  <c r="Y43" i="3"/>
  <c r="AB43" i="3"/>
  <c r="Y46" i="3"/>
  <c r="AB46" i="3"/>
  <c r="Y48" i="3"/>
  <c r="AB48" i="3"/>
  <c r="Y47" i="3"/>
  <c r="AB47" i="3"/>
  <c r="Y19" i="3"/>
  <c r="AB19" i="3"/>
  <c r="Y21" i="3"/>
  <c r="AB21" i="3"/>
  <c r="Y20" i="3"/>
  <c r="AB20" i="3"/>
  <c r="Y13" i="3"/>
  <c r="AB13" i="3"/>
  <c r="Y15" i="3"/>
  <c r="AB15" i="3"/>
  <c r="Y14" i="3"/>
  <c r="AB14" i="3"/>
  <c r="Y12" i="3"/>
  <c r="AB12" i="3"/>
  <c r="Y11" i="3"/>
  <c r="AB11" i="3"/>
  <c r="Y10" i="3"/>
  <c r="AB10" i="3"/>
  <c r="Y62" i="3"/>
  <c r="AB62" i="3"/>
  <c r="Y63" i="3"/>
  <c r="AB63" i="3"/>
  <c r="Y61" i="3"/>
  <c r="AB61" i="3"/>
  <c r="Y70" i="3"/>
  <c r="AB70" i="3"/>
  <c r="Y71" i="3"/>
  <c r="AB71" i="3"/>
  <c r="Y72" i="3"/>
  <c r="AB72" i="3"/>
  <c r="J8" i="5" l="1"/>
  <c r="J7" i="5" s="1"/>
  <c r="J23" i="5"/>
  <c r="J24" i="5" s="1"/>
  <c r="D24" i="8" s="1"/>
  <c r="J20" i="5"/>
  <c r="J21" i="5" s="1"/>
  <c r="D21" i="1" s="1"/>
  <c r="J17" i="5"/>
  <c r="J18" i="5" s="1"/>
  <c r="D18" i="1" s="1"/>
  <c r="J14" i="5"/>
  <c r="J15" i="5" s="1"/>
  <c r="D15" i="8" s="1"/>
  <c r="J11" i="5"/>
  <c r="J12" i="5" s="1"/>
  <c r="D12" i="8" s="1"/>
  <c r="D7" i="8" l="1"/>
  <c r="W7" i="5"/>
  <c r="Z7" i="5" s="1"/>
  <c r="D8" i="8"/>
  <c r="P8" i="5"/>
  <c r="E8" i="1" s="1"/>
  <c r="D8" i="1"/>
  <c r="W8" i="5"/>
  <c r="W12" i="5"/>
  <c r="D7" i="1"/>
  <c r="W11" i="5"/>
  <c r="D12" i="1"/>
  <c r="P11" i="5"/>
  <c r="E11" i="1" s="1"/>
  <c r="D11" i="8"/>
  <c r="D11" i="1"/>
  <c r="W24" i="5"/>
  <c r="D23" i="1"/>
  <c r="D23" i="8"/>
  <c r="P23" i="5"/>
  <c r="E23" i="1" s="1"/>
  <c r="D24" i="1"/>
  <c r="W23" i="5"/>
  <c r="W17" i="5"/>
  <c r="D17" i="8"/>
  <c r="P18" i="5"/>
  <c r="E18" i="1" s="1"/>
  <c r="W14" i="5"/>
  <c r="Z14" i="5" s="1"/>
  <c r="W18" i="5"/>
  <c r="D17" i="1"/>
  <c r="D18" i="8"/>
  <c r="D14" i="1"/>
  <c r="D14" i="8"/>
  <c r="W15" i="5"/>
  <c r="D15" i="1"/>
  <c r="P15" i="5"/>
  <c r="E15" i="1" s="1"/>
  <c r="D20" i="8"/>
  <c r="D20" i="1"/>
  <c r="D21" i="8"/>
  <c r="W20" i="5"/>
  <c r="W21" i="5"/>
  <c r="P21" i="5"/>
  <c r="P12" i="5"/>
  <c r="E12" i="1" s="1"/>
  <c r="P20" i="5"/>
  <c r="P24" i="5"/>
  <c r="E24" i="1" s="1"/>
  <c r="P14" i="5"/>
  <c r="E14" i="1" s="1"/>
  <c r="P17" i="5"/>
  <c r="E17" i="1" s="1"/>
  <c r="P7" i="5"/>
  <c r="E7" i="1" s="1"/>
  <c r="J9" i="5"/>
  <c r="J22" i="5"/>
  <c r="J19" i="5"/>
  <c r="P19" i="5" s="1"/>
  <c r="J16" i="5"/>
  <c r="J13" i="5"/>
  <c r="J10" i="5"/>
  <c r="AB7" i="5" l="1"/>
  <c r="P10" i="5"/>
  <c r="E10" i="1" s="1"/>
  <c r="D10" i="1"/>
  <c r="D10" i="8"/>
  <c r="W9" i="5"/>
  <c r="D9" i="8"/>
  <c r="D9" i="1"/>
  <c r="Z11" i="5"/>
  <c r="AB11" i="5" s="1"/>
  <c r="Z12" i="5"/>
  <c r="AB12" i="5" s="1"/>
  <c r="Z8" i="5"/>
  <c r="AB8" i="5" s="1"/>
  <c r="P22" i="5"/>
  <c r="E22" i="1" s="1"/>
  <c r="D22" i="1"/>
  <c r="D22" i="8"/>
  <c r="Z23" i="5"/>
  <c r="AB23" i="5" s="1"/>
  <c r="Z24" i="5"/>
  <c r="AB24" i="5" s="1"/>
  <c r="Z17" i="5"/>
  <c r="AB17" i="5" s="1"/>
  <c r="P16" i="5"/>
  <c r="E16" i="1" s="1"/>
  <c r="D16" i="8"/>
  <c r="D16" i="1"/>
  <c r="Z18" i="5"/>
  <c r="AB18" i="5" s="1"/>
  <c r="Z15" i="5"/>
  <c r="AB15" i="5" s="1"/>
  <c r="P13" i="5"/>
  <c r="E13" i="1" s="1"/>
  <c r="D13" i="1"/>
  <c r="D13" i="8"/>
  <c r="AB14" i="5"/>
  <c r="Z20" i="5"/>
  <c r="AB20" i="5" s="1"/>
  <c r="E19" i="1"/>
  <c r="D19" i="8"/>
  <c r="D19" i="1"/>
  <c r="Z21" i="5"/>
  <c r="AB21" i="5" s="1"/>
  <c r="E21" i="1"/>
  <c r="E20" i="1"/>
  <c r="W22" i="5"/>
  <c r="W10" i="5"/>
  <c r="W16" i="5"/>
  <c r="W13" i="5"/>
  <c r="W19" i="5"/>
  <c r="P9" i="5"/>
  <c r="E9" i="1" s="1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H23" i="3"/>
  <c r="H24" i="3"/>
  <c r="H25" i="3"/>
  <c r="H26" i="3"/>
  <c r="H27" i="3"/>
  <c r="H28" i="3"/>
  <c r="H29" i="3"/>
  <c r="H30" i="3"/>
  <c r="H31" i="3"/>
  <c r="H32" i="3"/>
  <c r="H33" i="3"/>
  <c r="H34" i="3"/>
  <c r="H35" i="3"/>
  <c r="H36" i="3"/>
  <c r="H37" i="3"/>
  <c r="H38" i="3"/>
  <c r="H39" i="3"/>
  <c r="H40" i="3"/>
  <c r="H41" i="3"/>
  <c r="H42" i="3"/>
  <c r="H43" i="3"/>
  <c r="H44" i="3"/>
  <c r="H45" i="3"/>
  <c r="H46" i="3"/>
  <c r="H47" i="3"/>
  <c r="H48" i="3"/>
  <c r="H49" i="3"/>
  <c r="H50" i="3"/>
  <c r="H51" i="3"/>
  <c r="H52" i="3"/>
  <c r="H53" i="3"/>
  <c r="H54" i="3"/>
  <c r="H55" i="3"/>
  <c r="H56" i="3"/>
  <c r="H57" i="3"/>
  <c r="H58" i="3"/>
  <c r="H59" i="3"/>
  <c r="H60" i="3"/>
  <c r="H61" i="3"/>
  <c r="H62" i="3"/>
  <c r="H63" i="3"/>
  <c r="H64" i="3"/>
  <c r="H65" i="3"/>
  <c r="H66" i="3"/>
  <c r="H67" i="3"/>
  <c r="H68" i="3"/>
  <c r="H69" i="3"/>
  <c r="H70" i="3"/>
  <c r="H71" i="3"/>
  <c r="H72" i="3"/>
  <c r="H7" i="3"/>
  <c r="AG7" i="5" l="1"/>
  <c r="AG18" i="5"/>
  <c r="AG12" i="5"/>
  <c r="AG21" i="5"/>
  <c r="AG14" i="5"/>
  <c r="AG15" i="5"/>
  <c r="AG17" i="5"/>
  <c r="AG23" i="5"/>
  <c r="AG11" i="5"/>
  <c r="AG20" i="5"/>
  <c r="AG24" i="5"/>
  <c r="AG8" i="5"/>
  <c r="E20" i="8"/>
  <c r="AD20" i="5"/>
  <c r="E18" i="8"/>
  <c r="AD18" i="5"/>
  <c r="E12" i="8"/>
  <c r="AD12" i="5"/>
  <c r="E21" i="8"/>
  <c r="AD21" i="5"/>
  <c r="E14" i="8"/>
  <c r="AD14" i="5"/>
  <c r="E15" i="8"/>
  <c r="AD15" i="5"/>
  <c r="E17" i="8"/>
  <c r="AD17" i="5"/>
  <c r="E23" i="8"/>
  <c r="AD23" i="5"/>
  <c r="E11" i="8"/>
  <c r="AD11" i="5"/>
  <c r="E7" i="8"/>
  <c r="AD7" i="5"/>
  <c r="E24" i="8"/>
  <c r="AD24" i="5"/>
  <c r="E8" i="8"/>
  <c r="AD8" i="5"/>
  <c r="Z10" i="5"/>
  <c r="AB10" i="5" s="1"/>
  <c r="Z9" i="5"/>
  <c r="AB9" i="5" s="1"/>
  <c r="Z22" i="5"/>
  <c r="AB22" i="5" s="1"/>
  <c r="Z16" i="5"/>
  <c r="AB16" i="5" s="1"/>
  <c r="Z13" i="5"/>
  <c r="AB13" i="5" s="1"/>
  <c r="Z19" i="5"/>
  <c r="AB19" i="5" s="1"/>
  <c r="AG9" i="5" l="1"/>
  <c r="AG19" i="5"/>
  <c r="AG13" i="5"/>
  <c r="AG10" i="5"/>
  <c r="AG16" i="5"/>
  <c r="AG22" i="5"/>
  <c r="E9" i="8"/>
  <c r="AD9" i="5"/>
  <c r="E16" i="8"/>
  <c r="AD16" i="5"/>
  <c r="E22" i="8"/>
  <c r="AD22" i="5"/>
  <c r="E19" i="8"/>
  <c r="AD19" i="5"/>
  <c r="E13" i="8"/>
  <c r="AD13" i="5"/>
  <c r="E10" i="8"/>
  <c r="AD10" i="5"/>
</calcChain>
</file>

<file path=xl/sharedStrings.xml><?xml version="1.0" encoding="utf-8"?>
<sst xmlns="http://schemas.openxmlformats.org/spreadsheetml/2006/main" count="2525" uniqueCount="330">
  <si>
    <t>Voltage</t>
  </si>
  <si>
    <t>Size</t>
  </si>
  <si>
    <t>Cost</t>
  </si>
  <si>
    <t>kV</t>
  </si>
  <si>
    <t>MW</t>
  </si>
  <si>
    <t>$/MWkm</t>
  </si>
  <si>
    <t>$m/km</t>
  </si>
  <si>
    <t>L</t>
  </si>
  <si>
    <t>M</t>
  </si>
  <si>
    <t>H</t>
  </si>
  <si>
    <t>Line</t>
  </si>
  <si>
    <t>Easement</t>
  </si>
  <si>
    <t>Total</t>
  </si>
  <si>
    <t>Terrain</t>
  </si>
  <si>
    <t>$m</t>
  </si>
  <si>
    <t>Variable component</t>
  </si>
  <si>
    <t>Fixed component</t>
  </si>
  <si>
    <t>$</t>
  </si>
  <si>
    <t>Fixed</t>
  </si>
  <si>
    <t>Variable</t>
  </si>
  <si>
    <t>Rating</t>
  </si>
  <si>
    <t>L, M, H</t>
  </si>
  <si>
    <t>From</t>
  </si>
  <si>
    <t>To</t>
  </si>
  <si>
    <t>$m/MW</t>
  </si>
  <si>
    <t>$/MW</t>
  </si>
  <si>
    <t>Soil conditions</t>
  </si>
  <si>
    <t>km</t>
  </si>
  <si>
    <t>Technology</t>
  </si>
  <si>
    <t>Cost scale factor</t>
  </si>
  <si>
    <t>Description</t>
  </si>
  <si>
    <t>Short lines</t>
  </si>
  <si>
    <t>Route directness</t>
  </si>
  <si>
    <t>Rural, flat conditions</t>
  </si>
  <si>
    <t>Undulating conditions</t>
  </si>
  <si>
    <t>Ratings</t>
  </si>
  <si>
    <t>Rating bands</t>
  </si>
  <si>
    <t>Lumpiness</t>
  </si>
  <si>
    <t>aemc lines data</t>
  </si>
  <si>
    <t>Proposed Ratings</t>
  </si>
  <si>
    <t>reference</t>
  </si>
  <si>
    <t>Variable cost</t>
  </si>
  <si>
    <t>Fixed cost</t>
  </si>
  <si>
    <t>Transformers</t>
  </si>
  <si>
    <t>Lines</t>
  </si>
  <si>
    <t>300+</t>
  </si>
  <si>
    <t>250+</t>
  </si>
  <si>
    <t>600+</t>
  </si>
  <si>
    <t>1000+</t>
  </si>
  <si>
    <t>1125+</t>
  </si>
  <si>
    <t>3000+</t>
  </si>
  <si>
    <t>250-275</t>
  </si>
  <si>
    <t>305-487</t>
  </si>
  <si>
    <t>-</t>
  </si>
  <si>
    <t>0-200</t>
  </si>
  <si>
    <t>250-325</t>
  </si>
  <si>
    <t>375-500</t>
  </si>
  <si>
    <t>0-750</t>
  </si>
  <si>
    <t>(each end)</t>
  </si>
  <si>
    <t>(total)</t>
  </si>
  <si>
    <t>cf original</t>
  </si>
  <si>
    <t>cf variable only</t>
  </si>
  <si>
    <t>original cost</t>
  </si>
  <si>
    <t>%</t>
  </si>
  <si>
    <t>output</t>
  </si>
  <si>
    <t>output (2)</t>
  </si>
  <si>
    <t>costing model</t>
  </si>
  <si>
    <t>Line input assumptions for variable cost only</t>
  </si>
  <si>
    <t>Line input assumptions for variable cost and fixed cost components</t>
  </si>
  <si>
    <t>Transformer input assumptions for variable cost and fixed cost components</t>
  </si>
  <si>
    <t>Transformer input assumptions for variable cost only</t>
  </si>
  <si>
    <t>Line scale factors, to be applied to the line variable cost in the line costing model</t>
  </si>
  <si>
    <t>Input file</t>
  </si>
  <si>
    <t>type</t>
  </si>
  <si>
    <t>from_voltage</t>
  </si>
  <si>
    <t>to_voltage</t>
  </si>
  <si>
    <t>size</t>
  </si>
  <si>
    <t>lumpiness</t>
  </si>
  <si>
    <t>cost</t>
  </si>
  <si>
    <t>T</t>
  </si>
  <si>
    <t>S</t>
  </si>
  <si>
    <t>Short - line length less than or equal to 20km, cost mulitplier is equal to 2</t>
  </si>
  <si>
    <t>Long - line length greater than 20km, cost mulitplier is equal to 1</t>
  </si>
  <si>
    <t>D</t>
  </si>
  <si>
    <t>I</t>
  </si>
  <si>
    <t>Direct - normal proportion of angle / tension structures, typically 10-20% of all structures</t>
  </si>
  <si>
    <t>Indirect - increased proportion of change in angle, typically greater than 20%</t>
  </si>
  <si>
    <t>R</t>
  </si>
  <si>
    <t>U</t>
  </si>
  <si>
    <t>G</t>
  </si>
  <si>
    <t>A</t>
  </si>
  <si>
    <t>P</t>
  </si>
  <si>
    <t>Hilly conditions or difficult access</t>
  </si>
  <si>
    <t>O</t>
  </si>
  <si>
    <t>Overhead - normal overhead line design and construction</t>
  </si>
  <si>
    <t>Underground - cable design and construction</t>
  </si>
  <si>
    <t>Poor soil strength and structure with increased risk of subsidence or heavy rock</t>
  </si>
  <si>
    <t>Built environment</t>
  </si>
  <si>
    <t>Attribute</t>
  </si>
  <si>
    <t>VIC</t>
  </si>
  <si>
    <t>3LYP220</t>
  </si>
  <si>
    <t>3LYB500</t>
  </si>
  <si>
    <t>3LYB500_3LYP220</t>
  </si>
  <si>
    <t>3THO220</t>
  </si>
  <si>
    <t>3TEM220</t>
  </si>
  <si>
    <t>3TEM220_3THO220</t>
  </si>
  <si>
    <t>3SYD500</t>
  </si>
  <si>
    <t>3SOU500</t>
  </si>
  <si>
    <t>3SOU500_3SYD500</t>
  </si>
  <si>
    <t>3SOU330</t>
  </si>
  <si>
    <t>3SOU330_3SOU500</t>
  </si>
  <si>
    <t>3SOU220</t>
  </si>
  <si>
    <t>3SOU220_3THO220</t>
  </si>
  <si>
    <t>3HEY500</t>
  </si>
  <si>
    <t>3HEY275</t>
  </si>
  <si>
    <t>3HEY275_3HEY500</t>
  </si>
  <si>
    <t>3YPS220</t>
  </si>
  <si>
    <t>3ROW220</t>
  </si>
  <si>
    <t>3ROW220_3YPS220</t>
  </si>
  <si>
    <t>3ROW220_3THO220</t>
  </si>
  <si>
    <t>3ROW220_3TEM220</t>
  </si>
  <si>
    <t>3SPR220</t>
  </si>
  <si>
    <t>3ROW220_3SPR220</t>
  </si>
  <si>
    <t>3ROV500</t>
  </si>
  <si>
    <t>3ROV500_3SOU500</t>
  </si>
  <si>
    <t>3ROV220</t>
  </si>
  <si>
    <t>3ROV220_3ROW220</t>
  </si>
  <si>
    <t>3RIN220</t>
  </si>
  <si>
    <t>3RIN220_3THO220</t>
  </si>
  <si>
    <t>3RIN220_3ROW220</t>
  </si>
  <si>
    <t>3RIC220</t>
  </si>
  <si>
    <t>3RIC220_3ROW220</t>
  </si>
  <si>
    <t>3WET220</t>
  </si>
  <si>
    <t>3RED220</t>
  </si>
  <si>
    <t>3RED220_3WET220</t>
  </si>
  <si>
    <t>3SRC220</t>
  </si>
  <si>
    <t>3NRC220</t>
  </si>
  <si>
    <t>3NRC220_3SRC220</t>
  </si>
  <si>
    <t>3SOU220_3SOU330</t>
  </si>
  <si>
    <t>3TYR500</t>
  </si>
  <si>
    <t>3MOO500</t>
  </si>
  <si>
    <t>3MOO500_3TYR500</t>
  </si>
  <si>
    <t>3MOO500_3SYD500</t>
  </si>
  <si>
    <t>3MRT500</t>
  </si>
  <si>
    <t>3MOO500_3MRT500</t>
  </si>
  <si>
    <t>3TER220</t>
  </si>
  <si>
    <t>3MOO220</t>
  </si>
  <si>
    <t>3MOO220_3TER220</t>
  </si>
  <si>
    <t>3ROV220_3ROV500</t>
  </si>
  <si>
    <t>3MOO220_3MOO500</t>
  </si>
  <si>
    <t>3KER220</t>
  </si>
  <si>
    <t>3KER220_3WET220</t>
  </si>
  <si>
    <t>3KEL500</t>
  </si>
  <si>
    <t>3KEL500_3SYD500</t>
  </si>
  <si>
    <t>3KEL500_3SOU500</t>
  </si>
  <si>
    <t>3WML220</t>
  </si>
  <si>
    <t>3KEL220</t>
  </si>
  <si>
    <t>3KEL220_3WML220</t>
  </si>
  <si>
    <t>3KEL220_3THO220</t>
  </si>
  <si>
    <t>3KEL220_3KEL500</t>
  </si>
  <si>
    <t>3MOW220</t>
  </si>
  <si>
    <t>3JEE220</t>
  </si>
  <si>
    <t>3JEE220_3MOW220</t>
  </si>
  <si>
    <t>3HWP220</t>
  </si>
  <si>
    <t>3HWP220_3YPS220</t>
  </si>
  <si>
    <t>3HWP220_3ROW220</t>
  </si>
  <si>
    <t>3HWP220_3JEE220</t>
  </si>
  <si>
    <t>3HTE220</t>
  </si>
  <si>
    <t>3HTE220_3MOW220</t>
  </si>
  <si>
    <t>3HTE220_3HWP220</t>
  </si>
  <si>
    <t>3WBT220</t>
  </si>
  <si>
    <t>3HOR220</t>
  </si>
  <si>
    <t>3HOR220_3WBT220</t>
  </si>
  <si>
    <t>3HOR220_3RED220</t>
  </si>
  <si>
    <t>3HEY500_3TYR500</t>
  </si>
  <si>
    <t>3HEY500_3MRT500</t>
  </si>
  <si>
    <t>3HAZ500</t>
  </si>
  <si>
    <t>3HAZ220</t>
  </si>
  <si>
    <t>3HAZ220_3HAZ500</t>
  </si>
  <si>
    <t>3DED330</t>
  </si>
  <si>
    <t>3DED220</t>
  </si>
  <si>
    <t>3DED220_3DED330</t>
  </si>
  <si>
    <t>3HAZ500_3SOU500</t>
  </si>
  <si>
    <t>3HAZ500_3ROV500</t>
  </si>
  <si>
    <t>3HAZ500_3LYB500</t>
  </si>
  <si>
    <t>3HAZ220_3HWP220</t>
  </si>
  <si>
    <t>3CRA500</t>
  </si>
  <si>
    <t>3CRA220</t>
  </si>
  <si>
    <t>3CRA220_3CRA500</t>
  </si>
  <si>
    <t>3SHE220</t>
  </si>
  <si>
    <t>3GLN220</t>
  </si>
  <si>
    <t>3GLN220_3SHE220</t>
  </si>
  <si>
    <t>cts rating</t>
  </si>
  <si>
    <t>3POH220</t>
  </si>
  <si>
    <t>3GEE220</t>
  </si>
  <si>
    <t>3GEE220_3POH220</t>
  </si>
  <si>
    <t>3GEE220_3MOO220</t>
  </si>
  <si>
    <t>3GEE220_3KEL220</t>
  </si>
  <si>
    <t>3FOS220</t>
  </si>
  <si>
    <t>3FOS220_3SHE220</t>
  </si>
  <si>
    <t>3FIS220</t>
  </si>
  <si>
    <t>3FIS220_3WML220</t>
  </si>
  <si>
    <t>3NEW220</t>
  </si>
  <si>
    <t>3FIS220_3NEW220</t>
  </si>
  <si>
    <t>3EPS220</t>
  </si>
  <si>
    <t>3EPS220_3THO220</t>
  </si>
  <si>
    <t>3MBT220</t>
  </si>
  <si>
    <t>3EPS220_3MBT220</t>
  </si>
  <si>
    <t>3ELA220</t>
  </si>
  <si>
    <t>3ELA220_3MOO220</t>
  </si>
  <si>
    <t>3APD500</t>
  </si>
  <si>
    <t>3APD220</t>
  </si>
  <si>
    <t>3APD220_3APD500</t>
  </si>
  <si>
    <t>3EAS220</t>
  </si>
  <si>
    <t>3EAS220_3ROW220</t>
  </si>
  <si>
    <t>3WOD330</t>
  </si>
  <si>
    <t>3DED330_3WOD330</t>
  </si>
  <si>
    <t>3DED330_3SOU330</t>
  </si>
  <si>
    <t>3MUR330</t>
  </si>
  <si>
    <t>3DED330_3MUR330</t>
  </si>
  <si>
    <t>3DED220_3SHE220</t>
  </si>
  <si>
    <t>3DED220_3MBT220</t>
  </si>
  <si>
    <t>3DED220_3GLN220</t>
  </si>
  <si>
    <t>3CRA500_3ROV500</t>
  </si>
  <si>
    <t>3CRA500_3HAZ500</t>
  </si>
  <si>
    <t>3TYA220</t>
  </si>
  <si>
    <t>3CRA220_3TYA220</t>
  </si>
  <si>
    <t>3CRA220_3NRC220</t>
  </si>
  <si>
    <t>3CRA220_3EAS220</t>
  </si>
  <si>
    <t>3BRU220</t>
  </si>
  <si>
    <t>3BRU220_3THO220</t>
  </si>
  <si>
    <t>3BRU220_3RIC220</t>
  </si>
  <si>
    <t>3BRO220</t>
  </si>
  <si>
    <t>3BRO220_3NEW220</t>
  </si>
  <si>
    <t>3BRO220_3KEL220</t>
  </si>
  <si>
    <t>3BRO220_3FIS220</t>
  </si>
  <si>
    <t>3BOG220</t>
  </si>
  <si>
    <t>3BOG220_3MBT220</t>
  </si>
  <si>
    <t>3BEN220</t>
  </si>
  <si>
    <t>3BEN220_3KER220</t>
  </si>
  <si>
    <t>3BEN220_3FOS220</t>
  </si>
  <si>
    <t>3BAL220</t>
  </si>
  <si>
    <t>3BAL220_3WBT220</t>
  </si>
  <si>
    <t>3BAL220_3TER220</t>
  </si>
  <si>
    <t>3BAL220_3MOO220</t>
  </si>
  <si>
    <t>3BAL220_3ELA220</t>
  </si>
  <si>
    <t>3BAL220_3BEN220</t>
  </si>
  <si>
    <t>3APD500_3HEY500</t>
  </si>
  <si>
    <t>3TYR132</t>
  </si>
  <si>
    <t>3TYR132_3TYR500</t>
  </si>
  <si>
    <t>3MUR132</t>
  </si>
  <si>
    <t>3MUR132_3MUR330</t>
  </si>
  <si>
    <t>3ELA132</t>
  </si>
  <si>
    <t>3ELA132_3ELA220</t>
  </si>
  <si>
    <t>3ALT220</t>
  </si>
  <si>
    <t>3ALT220_3KEL220</t>
  </si>
  <si>
    <t>3ALT220_3BRO220</t>
  </si>
  <si>
    <t>3XSG275</t>
  </si>
  <si>
    <t>3HEY275_3XSG275</t>
  </si>
  <si>
    <t>3XNF330</t>
  </si>
  <si>
    <t>3XNF330_3MUR330</t>
  </si>
  <si>
    <t>3XNE132</t>
  </si>
  <si>
    <t>3XNE132_3MUR132</t>
  </si>
  <si>
    <t>3XND330</t>
  </si>
  <si>
    <t>3XND330_3MUR330</t>
  </si>
  <si>
    <t>3XNC330</t>
  </si>
  <si>
    <t>3XNC330_3WOD330</t>
  </si>
  <si>
    <t>3XNA220</t>
  </si>
  <si>
    <t>3XNA220_3RED220</t>
  </si>
  <si>
    <t>Overall Factor</t>
  </si>
  <si>
    <t>Environment</t>
  </si>
  <si>
    <t>Soil</t>
  </si>
  <si>
    <t>Directness</t>
  </si>
  <si>
    <t>Short line</t>
  </si>
  <si>
    <t>ckt</t>
  </si>
  <si>
    <t>stype</t>
  </si>
  <si>
    <t>to voltage</t>
  </si>
  <si>
    <t>from voltage</t>
  </si>
  <si>
    <t>region</t>
  </si>
  <si>
    <t>dupe</t>
  </si>
  <si>
    <t>length</t>
  </si>
  <si>
    <t>st rating</t>
  </si>
  <si>
    <t>admit</t>
  </si>
  <si>
    <t>to name</t>
  </si>
  <si>
    <t>from name</t>
  </si>
  <si>
    <t>name</t>
  </si>
  <si>
    <t>attribute scale factors</t>
  </si>
  <si>
    <t>VIC aemc-lines</t>
  </si>
  <si>
    <t>(no. of ends)</t>
  </si>
  <si>
    <t>Reactive compensation</t>
  </si>
  <si>
    <t>Fixed cost (as variable)</t>
  </si>
  <si>
    <t>Transformer circuit</t>
  </si>
  <si>
    <t>cost (fixed)</t>
  </si>
  <si>
    <t>cost(variable)</t>
  </si>
  <si>
    <t>aemc linetypes data</t>
  </si>
  <si>
    <t>Reference rating</t>
  </si>
  <si>
    <t>Reference length</t>
  </si>
  <si>
    <t>Original linetypes</t>
  </si>
  <si>
    <t>The following worksheets are included in this workbook</t>
  </si>
  <si>
    <t>The contents of this workbook should be read in conjunction with the report</t>
  </si>
  <si>
    <t>Worksheet title</t>
  </si>
  <si>
    <t>New linetypes (fixed + variable)</t>
  </si>
  <si>
    <t>New linetypes (variable only)</t>
  </si>
  <si>
    <t>Details the Transformer costing model, cost and rating parameters used to generate the input assumptions file</t>
  </si>
  <si>
    <t>Details the Line costing model, cost and rating parameters used to generate the input assumptions file</t>
  </si>
  <si>
    <t>Revised input file, combining results of the 'lines output' and 'transformer output' worksheets</t>
  </si>
  <si>
    <t>Revised input file, combining results of the 'lines output (2)' and 'transformer output (2)' worksheets</t>
  </si>
  <si>
    <t>138-150</t>
  </si>
  <si>
    <t>Average soil condition</t>
  </si>
  <si>
    <t>Poor soil strength and structure</t>
  </si>
  <si>
    <t>Average density, typical of rural / outer urban areas</t>
  </si>
  <si>
    <t>Increased density typical of inner urban / built-up areas</t>
  </si>
  <si>
    <t>Total unit cost</t>
  </si>
  <si>
    <t>Unit cost</t>
  </si>
  <si>
    <t>Attachment A – Costing model</t>
  </si>
  <si>
    <t>Line termination</t>
  </si>
  <si>
    <t>Regional (VIC) data file with attribute factors incorporated (EXAMPLE ONLY*)</t>
  </si>
  <si>
    <t xml:space="preserve">*  The sheet VIC aemc-lines is provided to show the formula for the "Overall Factor". This sheet has not been populated with actual data on the attributes of each line. </t>
  </si>
  <si>
    <t>Version control</t>
  </si>
  <si>
    <t>12th January 2015</t>
  </si>
  <si>
    <t>Version provided by EMCa to AEMC, consistent with report of same date</t>
  </si>
  <si>
    <t>280-400</t>
  </si>
  <si>
    <t>150-375</t>
  </si>
  <si>
    <t>370-525</t>
  </si>
  <si>
    <t>Rating multiplier</t>
  </si>
  <si>
    <t>region lines data</t>
  </si>
  <si>
    <t>linetypes data</t>
  </si>
  <si>
    <t>as at 20th January 2015</t>
  </si>
  <si>
    <t>20th January 2015</t>
  </si>
  <si>
    <t>Original linetypes file as provided by AEMC, October 2014 version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</si>
</sst>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_-* #,##0_-;\-* #,##0_-;_-* &quot;-&quot;??_-;_-@_-"/>
    <numFmt numFmtId="165" formatCode="0.000"/>
    <numFmt numFmtId="166" formatCode="0.0"/>
  </numFmts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0" tint="-0.1499984740745262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 tint="0.499984740745262"/>
      <name val="Calibri"/>
      <family val="2"/>
      <scheme val="minor"/>
    </font>
    <font>
      <b/>
      <sz val="11"/>
      <name val="Calibri"/>
      <family val="2"/>
      <scheme val="minor"/>
    </font>
    <font>
      <sz val="14"/>
      <color rgb="FFC00000"/>
      <name val="Century Gothic"/>
      <family val="2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5" fillId="0" borderId="0" applyFont="0" applyFill="0" applyBorder="0" applyAlignment="0" applyProtection="0"/>
  </cellStyleXfs>
  <cellXfs count="102">
    <xf numFmtId="0" fontId="0" fillId="0" borderId="0" xfId="0"/>
    <xf numFmtId="0" fontId="0" fillId="0" borderId="0" xfId="0" applyAlignment="1">
      <alignment horizontal="center"/>
    </xf>
    <xf numFmtId="0" fontId="2" fillId="2" borderId="0" xfId="0" applyFont="1" applyFill="1" applyBorder="1" applyAlignment="1">
      <alignment horizontal="left"/>
    </xf>
    <xf numFmtId="0" fontId="4" fillId="0" borderId="0" xfId="0" applyFont="1" applyFill="1"/>
    <xf numFmtId="0" fontId="2" fillId="2" borderId="0" xfId="0" applyFont="1" applyFill="1"/>
    <xf numFmtId="0" fontId="4" fillId="0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center"/>
    </xf>
    <xf numFmtId="0" fontId="2" fillId="0" borderId="0" xfId="0" applyFont="1" applyBorder="1"/>
    <xf numFmtId="0" fontId="1" fillId="2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64" fontId="0" fillId="0" borderId="0" xfId="1" applyNumberFormat="1" applyFont="1" applyFill="1" applyBorder="1" applyAlignment="1"/>
    <xf numFmtId="0" fontId="0" fillId="0" borderId="0" xfId="0" applyFill="1" applyBorder="1"/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/>
    <xf numFmtId="0" fontId="3" fillId="0" borderId="0" xfId="0" applyFont="1" applyFill="1" applyBorder="1"/>
    <xf numFmtId="0" fontId="4" fillId="0" borderId="0" xfId="0" applyFont="1" applyBorder="1"/>
    <xf numFmtId="0" fontId="1" fillId="2" borderId="0" xfId="0" applyFont="1" applyFill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Fill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/>
    </xf>
    <xf numFmtId="164" fontId="0" fillId="0" borderId="0" xfId="1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1" fontId="0" fillId="0" borderId="0" xfId="0" applyNumberFormat="1" applyFill="1" applyBorder="1" applyAlignment="1">
      <alignment horizontal="center"/>
    </xf>
    <xf numFmtId="165" fontId="0" fillId="0" borderId="0" xfId="0" applyNumberFormat="1" applyBorder="1"/>
    <xf numFmtId="0" fontId="4" fillId="0" borderId="0" xfId="0" applyFont="1" applyFill="1" applyBorder="1"/>
    <xf numFmtId="165" fontId="1" fillId="0" borderId="0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left"/>
    </xf>
    <xf numFmtId="165" fontId="2" fillId="2" borderId="0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165" fontId="0" fillId="0" borderId="0" xfId="0" applyNumberFormat="1" applyFill="1" applyBorder="1"/>
    <xf numFmtId="0" fontId="4" fillId="0" borderId="0" xfId="0" applyFont="1" applyFill="1" applyBorder="1" applyAlignment="1">
      <alignment horizontal="left"/>
    </xf>
    <xf numFmtId="1" fontId="4" fillId="0" borderId="0" xfId="0" applyNumberFormat="1" applyFont="1" applyFill="1" applyBorder="1"/>
    <xf numFmtId="1" fontId="4" fillId="0" borderId="0" xfId="0" applyNumberFormat="1" applyFont="1" applyFill="1" applyBorder="1" applyAlignment="1">
      <alignment horizontal="left"/>
    </xf>
    <xf numFmtId="1" fontId="4" fillId="0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 applyAlignment="1">
      <alignment horizontal="left"/>
    </xf>
    <xf numFmtId="1" fontId="2" fillId="2" borderId="0" xfId="0" applyNumberFormat="1" applyFont="1" applyFill="1" applyBorder="1" applyAlignment="1">
      <alignment horizontal="center"/>
    </xf>
    <xf numFmtId="1" fontId="2" fillId="0" borderId="0" xfId="0" applyNumberFormat="1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center"/>
    </xf>
    <xf numFmtId="1" fontId="2" fillId="2" borderId="0" xfId="0" applyNumberFormat="1" applyFont="1" applyFill="1" applyBorder="1"/>
    <xf numFmtId="164" fontId="4" fillId="0" borderId="0" xfId="0" applyNumberFormat="1" applyFont="1" applyFill="1"/>
    <xf numFmtId="1" fontId="0" fillId="0" borderId="0" xfId="0" applyNumberFormat="1" applyFill="1" applyBorder="1" applyAlignment="1">
      <alignment horizontal="left"/>
    </xf>
    <xf numFmtId="0" fontId="4" fillId="3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2" fontId="4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2" fontId="4" fillId="0" borderId="0" xfId="0" applyNumberFormat="1" applyFont="1" applyFill="1"/>
    <xf numFmtId="43" fontId="0" fillId="0" borderId="0" xfId="0" applyNumberFormat="1" applyFill="1" applyBorder="1"/>
    <xf numFmtId="43" fontId="4" fillId="0" borderId="0" xfId="0" applyNumberFormat="1" applyFont="1" applyFill="1"/>
    <xf numFmtId="0" fontId="0" fillId="3" borderId="0" xfId="0" applyFill="1" applyBorder="1"/>
    <xf numFmtId="0" fontId="6" fillId="3" borderId="0" xfId="0" applyFont="1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4" fillId="3" borderId="0" xfId="0" applyFont="1" applyFill="1" applyAlignment="1">
      <alignment horizontal="center"/>
    </xf>
    <xf numFmtId="1" fontId="4" fillId="3" borderId="0" xfId="0" applyNumberFormat="1" applyFont="1" applyFill="1" applyBorder="1" applyAlignment="1">
      <alignment horizontal="center"/>
    </xf>
    <xf numFmtId="9" fontId="4" fillId="0" borderId="0" xfId="0" applyNumberFormat="1" applyFont="1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0" fontId="7" fillId="0" borderId="0" xfId="0" applyFont="1" applyFill="1" applyBorder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Border="1" applyAlignment="1">
      <alignment horizontal="left"/>
    </xf>
    <xf numFmtId="1" fontId="4" fillId="0" borderId="0" xfId="0" applyNumberFormat="1" applyFont="1" applyFill="1" applyAlignment="1">
      <alignment horizontal="left"/>
    </xf>
    <xf numFmtId="1" fontId="4" fillId="0" borderId="0" xfId="0" applyNumberFormat="1" applyFont="1" applyBorder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0" fillId="0" borderId="0" xfId="0" applyFill="1"/>
    <xf numFmtId="0" fontId="0" fillId="0" borderId="0" xfId="0" applyFill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166" fontId="0" fillId="0" borderId="0" xfId="0" applyNumberFormat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/>
    <xf numFmtId="0" fontId="2" fillId="2" borderId="0" xfId="0" applyFont="1" applyFill="1" applyBorder="1"/>
    <xf numFmtId="0" fontId="0" fillId="2" borderId="0" xfId="0" applyFill="1" applyBorder="1"/>
    <xf numFmtId="165" fontId="0" fillId="2" borderId="0" xfId="0" applyNumberFormat="1" applyFill="1" applyBorder="1"/>
    <xf numFmtId="0" fontId="0" fillId="2" borderId="0" xfId="0" applyFill="1" applyBorder="1" applyAlignment="1">
      <alignment horizontal="center"/>
    </xf>
    <xf numFmtId="0" fontId="4" fillId="2" borderId="0" xfId="0" applyFont="1" applyFill="1"/>
    <xf numFmtId="0" fontId="2" fillId="2" borderId="0" xfId="0" applyFont="1" applyFill="1" applyAlignment="1">
      <alignment horizontal="center"/>
    </xf>
    <xf numFmtId="0" fontId="4" fillId="3" borderId="0" xfId="0" applyFont="1" applyFill="1" applyBorder="1"/>
    <xf numFmtId="0" fontId="8" fillId="0" borderId="0" xfId="0" applyFont="1" applyFill="1"/>
    <xf numFmtId="0" fontId="10" fillId="0" borderId="0" xfId="0" applyFont="1" applyAlignment="1">
      <alignment horizontal="right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9" fillId="0" borderId="0" xfId="0" applyFont="1"/>
    <xf numFmtId="0" fontId="10" fillId="0" borderId="0" xfId="0" applyFont="1"/>
    <xf numFmtId="0" fontId="2" fillId="2" borderId="0" xfId="0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2" fillId="2" borderId="0" xfId="0" applyFont="1" applyFill="1" applyAlignment="1">
      <alignment wrapText="1"/>
    </xf>
    <xf numFmtId="0" fontId="0" fillId="0" borderId="0" xfId="0" applyAlignment="1">
      <alignment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3552825</xdr:colOff>
      <xdr:row>1</xdr:row>
      <xdr:rowOff>28575</xdr:rowOff>
    </xdr:from>
    <xdr:to>
      <xdr:col>4</xdr:col>
      <xdr:colOff>62865</xdr:colOff>
      <xdr:row>4</xdr:row>
      <xdr:rowOff>157480</xdr:rowOff>
    </xdr:to>
    <xdr:pic>
      <xdr:nvPicPr>
        <xdr:cNvPr id="2" name="Picture 1" descr="EMCa_Logo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943725" y="409575"/>
          <a:ext cx="3187065" cy="77660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B2:D34"/>
  <sheetViews>
    <sheetView showGridLines="0" tabSelected="1" workbookViewId="0"/>
  </sheetViews>
  <sheetFormatPr defaultRowHeight="15" x14ac:dyDescent="0.25"/>
  <cols>
    <col min="1" max="1" width="2" customWidth="1"/>
    <col min="2" max="2" width="18.85546875" customWidth="1"/>
    <col min="3" max="3" width="30" bestFit="1" customWidth="1"/>
    <col min="4" max="4" width="100.140625" bestFit="1" customWidth="1"/>
  </cols>
  <sheetData>
    <row r="2" spans="2:4" ht="18" x14ac:dyDescent="0.25">
      <c r="B2" s="88" t="s">
        <v>314</v>
      </c>
    </row>
    <row r="3" spans="2:4" ht="18" x14ac:dyDescent="0.25">
      <c r="B3" s="88"/>
    </row>
    <row r="4" spans="2:4" x14ac:dyDescent="0.25">
      <c r="B4" t="s">
        <v>298</v>
      </c>
    </row>
    <row r="5" spans="2:4" x14ac:dyDescent="0.25">
      <c r="B5" t="s">
        <v>299</v>
      </c>
    </row>
    <row r="6" spans="2:4" x14ac:dyDescent="0.25">
      <c r="D6" s="89" t="s">
        <v>327</v>
      </c>
    </row>
    <row r="7" spans="2:4" x14ac:dyDescent="0.25">
      <c r="B7" s="4" t="s">
        <v>300</v>
      </c>
      <c r="C7" s="4"/>
      <c r="D7" s="4" t="s">
        <v>30</v>
      </c>
    </row>
    <row r="9" spans="2:4" x14ac:dyDescent="0.25">
      <c r="B9" t="s">
        <v>72</v>
      </c>
      <c r="C9" t="s">
        <v>297</v>
      </c>
      <c r="D9" t="s">
        <v>329</v>
      </c>
    </row>
    <row r="10" spans="2:4" x14ac:dyDescent="0.25">
      <c r="C10" t="s">
        <v>301</v>
      </c>
      <c r="D10" t="s">
        <v>305</v>
      </c>
    </row>
    <row r="11" spans="2:4" x14ac:dyDescent="0.25">
      <c r="C11" t="s">
        <v>302</v>
      </c>
      <c r="D11" t="s">
        <v>306</v>
      </c>
    </row>
    <row r="13" spans="2:4" x14ac:dyDescent="0.25">
      <c r="B13" t="s">
        <v>44</v>
      </c>
      <c r="C13" t="s">
        <v>66</v>
      </c>
      <c r="D13" t="s">
        <v>304</v>
      </c>
    </row>
    <row r="14" spans="2:4" x14ac:dyDescent="0.25">
      <c r="C14" t="s">
        <v>64</v>
      </c>
      <c r="D14" t="s">
        <v>68</v>
      </c>
    </row>
    <row r="15" spans="2:4" x14ac:dyDescent="0.25">
      <c r="C15" t="s">
        <v>65</v>
      </c>
      <c r="D15" t="s">
        <v>67</v>
      </c>
    </row>
    <row r="16" spans="2:4" x14ac:dyDescent="0.25">
      <c r="C16" t="s">
        <v>286</v>
      </c>
      <c r="D16" t="s">
        <v>71</v>
      </c>
    </row>
    <row r="17" spans="2:4" x14ac:dyDescent="0.25">
      <c r="C17" t="s">
        <v>287</v>
      </c>
      <c r="D17" t="s">
        <v>316</v>
      </c>
    </row>
    <row r="19" spans="2:4" x14ac:dyDescent="0.25">
      <c r="B19" t="s">
        <v>43</v>
      </c>
      <c r="C19" t="s">
        <v>66</v>
      </c>
      <c r="D19" t="s">
        <v>303</v>
      </c>
    </row>
    <row r="20" spans="2:4" x14ac:dyDescent="0.25">
      <c r="C20" t="s">
        <v>64</v>
      </c>
      <c r="D20" t="s">
        <v>69</v>
      </c>
    </row>
    <row r="21" spans="2:4" x14ac:dyDescent="0.25">
      <c r="C21" t="s">
        <v>65</v>
      </c>
      <c r="D21" t="s">
        <v>70</v>
      </c>
    </row>
    <row r="24" spans="2:4" x14ac:dyDescent="0.25">
      <c r="C24" s="97" t="s">
        <v>317</v>
      </c>
    </row>
    <row r="26" spans="2:4" ht="15.75" thickBot="1" x14ac:dyDescent="0.3">
      <c r="C26" s="96" t="s">
        <v>318</v>
      </c>
    </row>
    <row r="27" spans="2:4" x14ac:dyDescent="0.25">
      <c r="C27" s="90" t="s">
        <v>319</v>
      </c>
      <c r="D27" s="91" t="s">
        <v>320</v>
      </c>
    </row>
    <row r="28" spans="2:4" x14ac:dyDescent="0.25">
      <c r="C28" s="92" t="s">
        <v>328</v>
      </c>
      <c r="D28" s="93" t="s">
        <v>320</v>
      </c>
    </row>
    <row r="29" spans="2:4" x14ac:dyDescent="0.25">
      <c r="C29" s="92"/>
      <c r="D29" s="93"/>
    </row>
    <row r="30" spans="2:4" x14ac:dyDescent="0.25">
      <c r="C30" s="92"/>
      <c r="D30" s="93"/>
    </row>
    <row r="31" spans="2:4" x14ac:dyDescent="0.25">
      <c r="C31" s="92"/>
      <c r="D31" s="93"/>
    </row>
    <row r="32" spans="2:4" x14ac:dyDescent="0.25">
      <c r="C32" s="92"/>
      <c r="D32" s="93"/>
    </row>
    <row r="33" spans="3:4" x14ac:dyDescent="0.25">
      <c r="C33" s="92"/>
      <c r="D33" s="93"/>
    </row>
    <row r="34" spans="3:4" ht="15.75" thickBot="1" x14ac:dyDescent="0.3">
      <c r="C34" s="94"/>
      <c r="D34" s="95"/>
    </row>
  </sheetData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106"/>
  <sheetViews>
    <sheetView zoomScale="90" zoomScaleNormal="90" workbookViewId="0"/>
  </sheetViews>
  <sheetFormatPr defaultRowHeight="15" x14ac:dyDescent="0.25"/>
  <cols>
    <col min="1" max="1" width="2" style="16" bestFit="1" customWidth="1"/>
    <col min="2" max="4" width="9.140625" style="16"/>
    <col min="5" max="5" width="1.28515625" style="13" customWidth="1"/>
    <col min="6" max="8" width="9.140625" style="16"/>
    <col min="9" max="9" width="1.28515625" style="13" customWidth="1"/>
    <col min="10" max="10" width="15" style="27" customWidth="1"/>
    <col min="11" max="11" width="1.28515625" style="27" customWidth="1"/>
    <col min="12" max="12" width="16.42578125" style="16" bestFit="1" customWidth="1"/>
    <col min="13" max="13" width="1.28515625" style="13" customWidth="1"/>
    <col min="14" max="14" width="10.85546875" style="16" customWidth="1"/>
    <col min="15" max="15" width="12.42578125" style="30" bestFit="1" customWidth="1"/>
    <col min="16" max="16" width="1.28515625" style="13" customWidth="1"/>
    <col min="17" max="17" width="19.42578125" style="15" customWidth="1"/>
    <col min="18" max="18" width="14" style="16" bestFit="1" customWidth="1"/>
    <col min="19" max="19" width="1.28515625" style="23" customWidth="1"/>
    <col min="20" max="20" width="11.7109375" style="3" customWidth="1"/>
    <col min="21" max="21" width="22.42578125" style="3" bestFit="1" customWidth="1"/>
    <col min="22" max="22" width="1.28515625" style="16" customWidth="1"/>
    <col min="23" max="23" width="19" style="3" bestFit="1" customWidth="1"/>
    <col min="24" max="24" width="1.85546875" style="16" customWidth="1"/>
    <col min="25" max="26" width="9.140625" style="16"/>
    <col min="27" max="27" width="12.140625" bestFit="1" customWidth="1"/>
    <col min="28" max="28" width="10.7109375" style="16" customWidth="1"/>
    <col min="29" max="31" width="9.140625" style="16"/>
    <col min="65" max="16384" width="9.140625" style="16"/>
  </cols>
  <sheetData>
    <row r="1" spans="1:28" x14ac:dyDescent="0.25">
      <c r="B1" s="6" t="s">
        <v>0</v>
      </c>
      <c r="C1" s="6"/>
      <c r="D1" s="6" t="s">
        <v>1</v>
      </c>
      <c r="E1" s="8"/>
      <c r="F1" s="37"/>
      <c r="G1" s="37"/>
      <c r="H1" s="37"/>
      <c r="I1" s="11"/>
      <c r="J1" s="3"/>
      <c r="K1" s="3"/>
      <c r="L1" s="45" t="s">
        <v>37</v>
      </c>
      <c r="M1" s="11"/>
      <c r="N1" s="11"/>
      <c r="O1" s="2" t="s">
        <v>41</v>
      </c>
      <c r="P1" s="11"/>
      <c r="Q1" s="51"/>
      <c r="R1" s="2" t="s">
        <v>42</v>
      </c>
      <c r="S1" s="21"/>
      <c r="U1" s="4" t="s">
        <v>290</v>
      </c>
      <c r="W1" s="4" t="s">
        <v>312</v>
      </c>
    </row>
    <row r="2" spans="1:28" s="13" customFormat="1" ht="5.25" customHeight="1" x14ac:dyDescent="0.25">
      <c r="B2" s="21"/>
      <c r="C2" s="21"/>
      <c r="D2" s="21"/>
      <c r="E2" s="21"/>
      <c r="F2" s="11"/>
      <c r="G2" s="11"/>
      <c r="H2" s="11"/>
      <c r="I2" s="11"/>
      <c r="J2" s="3"/>
      <c r="K2" s="3"/>
      <c r="L2" s="3"/>
      <c r="M2" s="11"/>
      <c r="N2" s="11"/>
      <c r="O2" s="32"/>
      <c r="P2" s="11"/>
      <c r="Q2" s="21"/>
      <c r="R2" s="11"/>
      <c r="S2" s="21"/>
      <c r="T2" s="3"/>
      <c r="U2" s="3"/>
      <c r="W2" s="3"/>
      <c r="AA2"/>
    </row>
    <row r="3" spans="1:28" x14ac:dyDescent="0.25">
      <c r="B3" s="6"/>
      <c r="C3" s="6"/>
      <c r="D3" s="6"/>
      <c r="E3" s="8"/>
      <c r="F3" s="2" t="s">
        <v>294</v>
      </c>
      <c r="G3" s="2"/>
      <c r="H3" s="2"/>
      <c r="I3" s="7"/>
      <c r="J3" s="6" t="s">
        <v>38</v>
      </c>
      <c r="L3" s="41" t="s">
        <v>39</v>
      </c>
      <c r="M3" s="7"/>
      <c r="N3" s="2" t="s">
        <v>15</v>
      </c>
      <c r="O3" s="33"/>
      <c r="P3" s="7"/>
      <c r="Q3" s="6" t="s">
        <v>16</v>
      </c>
      <c r="R3" s="2"/>
      <c r="S3" s="8"/>
      <c r="T3" s="4"/>
      <c r="U3" s="4"/>
      <c r="W3" s="4"/>
    </row>
    <row r="4" spans="1:28" x14ac:dyDescent="0.25">
      <c r="B4" s="6"/>
      <c r="C4" s="6"/>
      <c r="D4" s="6"/>
      <c r="E4" s="8"/>
      <c r="F4" s="2"/>
      <c r="G4" s="2"/>
      <c r="H4" s="2"/>
      <c r="I4" s="7"/>
      <c r="J4" s="79"/>
      <c r="L4" s="82"/>
      <c r="N4" s="82"/>
      <c r="O4" s="83"/>
      <c r="Q4" s="84"/>
      <c r="R4" s="82"/>
      <c r="T4" s="85"/>
      <c r="U4" s="85"/>
      <c r="W4" s="4" t="s">
        <v>313</v>
      </c>
    </row>
    <row r="5" spans="1:28" x14ac:dyDescent="0.25">
      <c r="B5" s="6" t="s">
        <v>22</v>
      </c>
      <c r="C5" s="6" t="s">
        <v>23</v>
      </c>
      <c r="D5" s="6"/>
      <c r="E5" s="8"/>
      <c r="F5" s="2" t="s">
        <v>20</v>
      </c>
      <c r="G5" s="2" t="s">
        <v>2</v>
      </c>
      <c r="H5" s="2"/>
      <c r="I5" s="7"/>
      <c r="J5" s="6" t="s">
        <v>35</v>
      </c>
      <c r="L5" s="42"/>
      <c r="M5" s="7"/>
      <c r="N5" s="6"/>
      <c r="O5" s="34"/>
      <c r="P5" s="21"/>
      <c r="Q5" s="6" t="s">
        <v>291</v>
      </c>
      <c r="R5" s="6" t="s">
        <v>12</v>
      </c>
      <c r="S5" s="8"/>
      <c r="T5" s="4" t="s">
        <v>40</v>
      </c>
      <c r="U5" s="4" t="s">
        <v>290</v>
      </c>
      <c r="W5" s="4" t="s">
        <v>12</v>
      </c>
    </row>
    <row r="6" spans="1:28" x14ac:dyDescent="0.25">
      <c r="B6" s="6" t="s">
        <v>3</v>
      </c>
      <c r="C6" s="6" t="s">
        <v>3</v>
      </c>
      <c r="D6" s="6" t="s">
        <v>21</v>
      </c>
      <c r="E6" s="8"/>
      <c r="F6" s="6" t="s">
        <v>4</v>
      </c>
      <c r="G6" s="6" t="s">
        <v>25</v>
      </c>
      <c r="H6" s="6" t="s">
        <v>24</v>
      </c>
      <c r="I6" s="8"/>
      <c r="J6" s="6" t="s">
        <v>4</v>
      </c>
      <c r="L6" s="42" t="s">
        <v>4</v>
      </c>
      <c r="M6" s="8"/>
      <c r="N6" s="6" t="s">
        <v>14</v>
      </c>
      <c r="O6" s="34" t="s">
        <v>25</v>
      </c>
      <c r="P6" s="8"/>
      <c r="Q6" s="6" t="s">
        <v>14</v>
      </c>
      <c r="R6" s="6" t="s">
        <v>17</v>
      </c>
      <c r="S6" s="8"/>
      <c r="T6" s="86" t="s">
        <v>4</v>
      </c>
      <c r="U6" s="86" t="s">
        <v>25</v>
      </c>
      <c r="V6" s="15"/>
      <c r="W6" s="86" t="s">
        <v>25</v>
      </c>
      <c r="Y6" s="16" t="s">
        <v>61</v>
      </c>
      <c r="AA6" t="s">
        <v>62</v>
      </c>
      <c r="AB6" s="16" t="s">
        <v>60</v>
      </c>
    </row>
    <row r="7" spans="1:28" s="13" customFormat="1" x14ac:dyDescent="0.25">
      <c r="A7" s="13" t="s">
        <v>79</v>
      </c>
      <c r="B7" s="13">
        <v>110</v>
      </c>
      <c r="C7" s="13">
        <v>132</v>
      </c>
      <c r="D7" s="13" t="s">
        <v>7</v>
      </c>
      <c r="F7" s="31">
        <v>150</v>
      </c>
      <c r="G7" s="31">
        <v>35000</v>
      </c>
      <c r="H7" s="27">
        <f t="shared" ref="H7:H38" si="0">G7/1000000</f>
        <v>3.5000000000000003E-2</v>
      </c>
      <c r="I7" s="35"/>
      <c r="J7" s="27" t="s">
        <v>53</v>
      </c>
      <c r="K7" s="27"/>
      <c r="L7" s="23">
        <v>50</v>
      </c>
      <c r="M7" s="25"/>
      <c r="N7" s="27">
        <v>2</v>
      </c>
      <c r="O7" s="40">
        <f t="shared" ref="O7:O38" si="1">IF(NOT(L7&gt;0),"",1000000*N7/L7)</f>
        <v>40000</v>
      </c>
      <c r="P7" s="23"/>
      <c r="Q7" s="27">
        <v>1.8</v>
      </c>
      <c r="R7" s="26">
        <f t="shared" ref="R7:R38" si="2">SUM(Q7:Q7)*1000000</f>
        <v>1800000</v>
      </c>
      <c r="S7" s="26"/>
      <c r="T7" s="3">
        <f t="shared" ref="T7:T38" si="3">L7</f>
        <v>50</v>
      </c>
      <c r="U7" s="46">
        <f t="shared" ref="U7:U38" si="4">R7/T7</f>
        <v>36000</v>
      </c>
      <c r="W7" s="46">
        <f t="shared" ref="W7:W38" si="5">SUM(U7,O7)</f>
        <v>76000</v>
      </c>
      <c r="Y7" s="53">
        <f t="shared" ref="Y7:Y38" si="6">W7/O7</f>
        <v>1.9</v>
      </c>
      <c r="AA7">
        <v>35000</v>
      </c>
      <c r="AB7" s="53">
        <f t="shared" ref="AB7:AB38" si="7">W7/AA7</f>
        <v>2.1714285714285713</v>
      </c>
    </row>
    <row r="8" spans="1:28" s="13" customFormat="1" x14ac:dyDescent="0.25">
      <c r="A8" s="13" t="s">
        <v>79</v>
      </c>
      <c r="B8" s="13">
        <v>110</v>
      </c>
      <c r="C8" s="13">
        <v>132</v>
      </c>
      <c r="D8" s="13" t="s">
        <v>8</v>
      </c>
      <c r="F8" s="31">
        <v>150</v>
      </c>
      <c r="G8" s="31">
        <v>35000</v>
      </c>
      <c r="H8" s="27">
        <f t="shared" si="0"/>
        <v>3.5000000000000003E-2</v>
      </c>
      <c r="I8" s="35"/>
      <c r="J8" s="5">
        <v>63</v>
      </c>
      <c r="K8" s="5"/>
      <c r="L8" s="23">
        <v>100</v>
      </c>
      <c r="M8" s="25"/>
      <c r="N8" s="27">
        <v>2</v>
      </c>
      <c r="O8" s="40">
        <f t="shared" si="1"/>
        <v>20000</v>
      </c>
      <c r="P8" s="23"/>
      <c r="Q8" s="27">
        <v>1.8</v>
      </c>
      <c r="R8" s="26">
        <f t="shared" si="2"/>
        <v>1800000</v>
      </c>
      <c r="S8" s="26"/>
      <c r="T8" s="3">
        <f t="shared" si="3"/>
        <v>100</v>
      </c>
      <c r="U8" s="46">
        <f t="shared" si="4"/>
        <v>18000</v>
      </c>
      <c r="W8" s="46">
        <f t="shared" si="5"/>
        <v>38000</v>
      </c>
      <c r="Y8" s="53">
        <f t="shared" si="6"/>
        <v>1.9</v>
      </c>
      <c r="AA8">
        <v>35000</v>
      </c>
      <c r="AB8" s="53">
        <f t="shared" si="7"/>
        <v>1.0857142857142856</v>
      </c>
    </row>
    <row r="9" spans="1:28" s="13" customFormat="1" x14ac:dyDescent="0.25">
      <c r="A9" s="13" t="s">
        <v>79</v>
      </c>
      <c r="B9" s="13">
        <v>110</v>
      </c>
      <c r="C9" s="13">
        <v>132</v>
      </c>
      <c r="D9" s="13" t="s">
        <v>9</v>
      </c>
      <c r="F9" s="31">
        <v>150</v>
      </c>
      <c r="G9" s="31">
        <v>35000</v>
      </c>
      <c r="H9" s="27">
        <f t="shared" si="0"/>
        <v>3.5000000000000003E-2</v>
      </c>
      <c r="I9" s="35"/>
      <c r="J9" s="27" t="s">
        <v>53</v>
      </c>
      <c r="K9" s="27"/>
      <c r="L9" s="23">
        <v>150</v>
      </c>
      <c r="M9" s="25"/>
      <c r="N9" s="27">
        <v>3</v>
      </c>
      <c r="O9" s="40">
        <f t="shared" si="1"/>
        <v>20000</v>
      </c>
      <c r="P9" s="23"/>
      <c r="Q9" s="27">
        <v>1.8</v>
      </c>
      <c r="R9" s="26">
        <f t="shared" si="2"/>
        <v>1800000</v>
      </c>
      <c r="S9" s="26"/>
      <c r="T9" s="3">
        <f t="shared" si="3"/>
        <v>150</v>
      </c>
      <c r="U9" s="46">
        <f t="shared" si="4"/>
        <v>12000</v>
      </c>
      <c r="W9" s="46">
        <f t="shared" si="5"/>
        <v>32000</v>
      </c>
      <c r="Y9" s="53">
        <f t="shared" si="6"/>
        <v>1.6</v>
      </c>
      <c r="AA9">
        <v>35000</v>
      </c>
      <c r="AB9" s="53">
        <f t="shared" si="7"/>
        <v>0.91428571428571426</v>
      </c>
    </row>
    <row r="10" spans="1:28" s="13" customFormat="1" x14ac:dyDescent="0.25">
      <c r="A10" s="13" t="s">
        <v>79</v>
      </c>
      <c r="B10" s="55">
        <v>110</v>
      </c>
      <c r="C10" s="55">
        <v>220</v>
      </c>
      <c r="D10" s="55" t="s">
        <v>7</v>
      </c>
      <c r="E10" s="55"/>
      <c r="F10" s="87">
        <v>150</v>
      </c>
      <c r="G10" s="87">
        <v>35000</v>
      </c>
      <c r="H10" s="48">
        <f t="shared" si="0"/>
        <v>3.5000000000000003E-2</v>
      </c>
      <c r="I10" s="56"/>
      <c r="J10" s="48" t="s">
        <v>307</v>
      </c>
      <c r="K10" s="48"/>
      <c r="L10" s="57">
        <v>100</v>
      </c>
      <c r="M10" s="24"/>
      <c r="N10" s="27">
        <v>5</v>
      </c>
      <c r="O10" s="40">
        <f t="shared" si="1"/>
        <v>50000</v>
      </c>
      <c r="P10" s="23"/>
      <c r="Q10" s="27">
        <v>2.4</v>
      </c>
      <c r="R10" s="26">
        <f t="shared" si="2"/>
        <v>2400000</v>
      </c>
      <c r="S10" s="23"/>
      <c r="T10" s="3">
        <f t="shared" si="3"/>
        <v>100</v>
      </c>
      <c r="U10" s="46">
        <f t="shared" si="4"/>
        <v>24000</v>
      </c>
      <c r="W10" s="46">
        <f t="shared" si="5"/>
        <v>74000</v>
      </c>
      <c r="Y10" s="53">
        <f t="shared" si="6"/>
        <v>1.48</v>
      </c>
      <c r="AA10">
        <v>35000</v>
      </c>
      <c r="AB10" s="53">
        <f t="shared" si="7"/>
        <v>2.1142857142857143</v>
      </c>
    </row>
    <row r="11" spans="1:28" s="13" customFormat="1" x14ac:dyDescent="0.25">
      <c r="A11" s="13" t="s">
        <v>79</v>
      </c>
      <c r="B11" s="55">
        <v>110</v>
      </c>
      <c r="C11" s="55">
        <v>220</v>
      </c>
      <c r="D11" s="55" t="s">
        <v>8</v>
      </c>
      <c r="E11" s="55"/>
      <c r="F11" s="87">
        <v>150</v>
      </c>
      <c r="G11" s="87">
        <v>35000</v>
      </c>
      <c r="H11" s="48">
        <f t="shared" si="0"/>
        <v>3.5000000000000003E-2</v>
      </c>
      <c r="I11" s="56"/>
      <c r="J11" s="48">
        <v>200</v>
      </c>
      <c r="K11" s="48"/>
      <c r="L11" s="57">
        <v>150</v>
      </c>
      <c r="M11" s="25"/>
      <c r="N11" s="27">
        <v>5</v>
      </c>
      <c r="O11" s="40">
        <f t="shared" si="1"/>
        <v>33333.333333333336</v>
      </c>
      <c r="P11" s="23"/>
      <c r="Q11" s="27">
        <v>2.4</v>
      </c>
      <c r="R11" s="26">
        <f t="shared" si="2"/>
        <v>2400000</v>
      </c>
      <c r="S11" s="26"/>
      <c r="T11" s="3">
        <f t="shared" si="3"/>
        <v>150</v>
      </c>
      <c r="U11" s="46">
        <f t="shared" si="4"/>
        <v>16000</v>
      </c>
      <c r="W11" s="46">
        <f t="shared" si="5"/>
        <v>49333.333333333336</v>
      </c>
      <c r="Y11" s="53">
        <f t="shared" si="6"/>
        <v>1.48</v>
      </c>
      <c r="AA11">
        <v>35000</v>
      </c>
      <c r="AB11" s="53">
        <f t="shared" si="7"/>
        <v>1.4095238095238096</v>
      </c>
    </row>
    <row r="12" spans="1:28" s="13" customFormat="1" x14ac:dyDescent="0.25">
      <c r="A12" s="13" t="s">
        <v>79</v>
      </c>
      <c r="B12" s="55">
        <v>110</v>
      </c>
      <c r="C12" s="55">
        <v>220</v>
      </c>
      <c r="D12" s="55" t="s">
        <v>9</v>
      </c>
      <c r="E12" s="55"/>
      <c r="F12" s="87">
        <v>150</v>
      </c>
      <c r="G12" s="87">
        <v>35000</v>
      </c>
      <c r="H12" s="48">
        <f t="shared" si="0"/>
        <v>3.5000000000000003E-2</v>
      </c>
      <c r="I12" s="56"/>
      <c r="J12" s="58">
        <v>260</v>
      </c>
      <c r="K12" s="58"/>
      <c r="L12" s="57">
        <v>200</v>
      </c>
      <c r="M12" s="25"/>
      <c r="N12" s="27">
        <v>5</v>
      </c>
      <c r="O12" s="40">
        <f t="shared" si="1"/>
        <v>25000</v>
      </c>
      <c r="P12" s="23"/>
      <c r="Q12" s="27">
        <v>2.4</v>
      </c>
      <c r="R12" s="26">
        <f t="shared" si="2"/>
        <v>2400000</v>
      </c>
      <c r="S12" s="26"/>
      <c r="T12" s="3">
        <f t="shared" si="3"/>
        <v>200</v>
      </c>
      <c r="U12" s="46">
        <f t="shared" si="4"/>
        <v>12000</v>
      </c>
      <c r="W12" s="46">
        <f t="shared" si="5"/>
        <v>37000</v>
      </c>
      <c r="Y12" s="53">
        <f t="shared" si="6"/>
        <v>1.48</v>
      </c>
      <c r="AA12">
        <v>35000</v>
      </c>
      <c r="AB12" s="53">
        <f t="shared" si="7"/>
        <v>1.0571428571428572</v>
      </c>
    </row>
    <row r="13" spans="1:28" s="13" customFormat="1" x14ac:dyDescent="0.25">
      <c r="A13" s="13" t="s">
        <v>79</v>
      </c>
      <c r="B13" s="13">
        <v>110</v>
      </c>
      <c r="C13" s="13">
        <v>275</v>
      </c>
      <c r="D13" s="13" t="s">
        <v>7</v>
      </c>
      <c r="F13" s="31">
        <v>150</v>
      </c>
      <c r="G13" s="31">
        <v>35000</v>
      </c>
      <c r="H13" s="27">
        <f t="shared" si="0"/>
        <v>3.5000000000000003E-2</v>
      </c>
      <c r="I13" s="35"/>
      <c r="J13" s="27" t="s">
        <v>53</v>
      </c>
      <c r="K13" s="27"/>
      <c r="L13" s="23">
        <v>150</v>
      </c>
      <c r="M13" s="25"/>
      <c r="N13" s="27">
        <v>5</v>
      </c>
      <c r="O13" s="40">
        <f t="shared" si="1"/>
        <v>33333.333333333336</v>
      </c>
      <c r="P13" s="23"/>
      <c r="Q13" s="27">
        <v>3.4</v>
      </c>
      <c r="R13" s="26">
        <f t="shared" si="2"/>
        <v>3400000</v>
      </c>
      <c r="S13" s="26"/>
      <c r="T13" s="3">
        <f t="shared" si="3"/>
        <v>150</v>
      </c>
      <c r="U13" s="46">
        <f t="shared" si="4"/>
        <v>22666.666666666668</v>
      </c>
      <c r="W13" s="46">
        <f t="shared" si="5"/>
        <v>56000</v>
      </c>
      <c r="Y13" s="53">
        <f t="shared" si="6"/>
        <v>1.68</v>
      </c>
      <c r="AA13">
        <v>35000</v>
      </c>
      <c r="AB13" s="53">
        <f t="shared" si="7"/>
        <v>1.6</v>
      </c>
    </row>
    <row r="14" spans="1:28" s="13" customFormat="1" x14ac:dyDescent="0.25">
      <c r="A14" s="13" t="s">
        <v>79</v>
      </c>
      <c r="B14" s="13">
        <v>110</v>
      </c>
      <c r="C14" s="13">
        <v>275</v>
      </c>
      <c r="D14" s="13" t="s">
        <v>8</v>
      </c>
      <c r="F14" s="31">
        <v>150</v>
      </c>
      <c r="G14" s="31">
        <v>35000</v>
      </c>
      <c r="H14" s="27">
        <f t="shared" si="0"/>
        <v>3.5000000000000003E-2</v>
      </c>
      <c r="I14" s="35"/>
      <c r="J14" s="27" t="s">
        <v>51</v>
      </c>
      <c r="K14" s="27"/>
      <c r="L14" s="23">
        <v>250</v>
      </c>
      <c r="M14" s="24"/>
      <c r="N14" s="27">
        <v>5</v>
      </c>
      <c r="O14" s="40">
        <f t="shared" si="1"/>
        <v>20000</v>
      </c>
      <c r="P14" s="23"/>
      <c r="Q14" s="27">
        <v>3.4</v>
      </c>
      <c r="R14" s="26">
        <f t="shared" si="2"/>
        <v>3400000</v>
      </c>
      <c r="S14" s="23"/>
      <c r="T14" s="3">
        <f t="shared" si="3"/>
        <v>250</v>
      </c>
      <c r="U14" s="46">
        <f t="shared" si="4"/>
        <v>13600</v>
      </c>
      <c r="W14" s="46">
        <f t="shared" si="5"/>
        <v>33600</v>
      </c>
      <c r="Y14" s="53">
        <f t="shared" si="6"/>
        <v>1.68</v>
      </c>
      <c r="AA14">
        <v>35000</v>
      </c>
      <c r="AB14" s="53">
        <f t="shared" si="7"/>
        <v>0.96</v>
      </c>
    </row>
    <row r="15" spans="1:28" s="13" customFormat="1" x14ac:dyDescent="0.25">
      <c r="A15" s="13" t="s">
        <v>79</v>
      </c>
      <c r="B15" s="13">
        <v>110</v>
      </c>
      <c r="C15" s="13">
        <v>275</v>
      </c>
      <c r="D15" s="13" t="s">
        <v>9</v>
      </c>
      <c r="F15" s="31">
        <v>150</v>
      </c>
      <c r="G15" s="31">
        <v>35000</v>
      </c>
      <c r="H15" s="27">
        <f t="shared" si="0"/>
        <v>3.5000000000000003E-2</v>
      </c>
      <c r="I15" s="35"/>
      <c r="J15" s="27" t="s">
        <v>52</v>
      </c>
      <c r="K15" s="27"/>
      <c r="L15" s="23">
        <v>400</v>
      </c>
      <c r="M15" s="25"/>
      <c r="N15" s="23">
        <v>6</v>
      </c>
      <c r="O15" s="40">
        <f t="shared" si="1"/>
        <v>15000</v>
      </c>
      <c r="P15" s="23"/>
      <c r="Q15" s="27">
        <v>3.4</v>
      </c>
      <c r="R15" s="26">
        <f t="shared" si="2"/>
        <v>3400000</v>
      </c>
      <c r="S15" s="26"/>
      <c r="T15" s="3">
        <f t="shared" si="3"/>
        <v>400</v>
      </c>
      <c r="U15" s="46">
        <f t="shared" si="4"/>
        <v>8500</v>
      </c>
      <c r="W15" s="46">
        <f t="shared" si="5"/>
        <v>23500</v>
      </c>
      <c r="Y15" s="53">
        <f t="shared" si="6"/>
        <v>1.5666666666666667</v>
      </c>
      <c r="AA15">
        <v>35000</v>
      </c>
      <c r="AB15" s="53">
        <f t="shared" si="7"/>
        <v>0.67142857142857137</v>
      </c>
    </row>
    <row r="16" spans="1:28" s="13" customFormat="1" x14ac:dyDescent="0.25">
      <c r="A16" s="13" t="s">
        <v>79</v>
      </c>
      <c r="B16" s="55">
        <v>132</v>
      </c>
      <c r="C16" s="55">
        <v>220</v>
      </c>
      <c r="D16" s="55" t="s">
        <v>7</v>
      </c>
      <c r="E16" s="55"/>
      <c r="F16" s="87">
        <v>150</v>
      </c>
      <c r="G16" s="87">
        <v>35000</v>
      </c>
      <c r="H16" s="48">
        <f t="shared" si="0"/>
        <v>3.5000000000000003E-2</v>
      </c>
      <c r="I16" s="56"/>
      <c r="J16" s="58" t="s">
        <v>53</v>
      </c>
      <c r="K16" s="58"/>
      <c r="L16" s="57">
        <v>100</v>
      </c>
      <c r="M16" s="25"/>
      <c r="N16" s="23">
        <v>5</v>
      </c>
      <c r="O16" s="40">
        <f t="shared" si="1"/>
        <v>50000</v>
      </c>
      <c r="P16" s="23"/>
      <c r="Q16" s="27">
        <v>2.4</v>
      </c>
      <c r="R16" s="26">
        <f t="shared" si="2"/>
        <v>2400000</v>
      </c>
      <c r="S16" s="26"/>
      <c r="T16" s="3">
        <f t="shared" si="3"/>
        <v>100</v>
      </c>
      <c r="U16" s="46">
        <f t="shared" si="4"/>
        <v>24000</v>
      </c>
      <c r="W16" s="46">
        <f t="shared" si="5"/>
        <v>74000</v>
      </c>
      <c r="Y16" s="53">
        <f t="shared" si="6"/>
        <v>1.48</v>
      </c>
      <c r="AA16">
        <v>35000</v>
      </c>
      <c r="AB16" s="53">
        <f t="shared" si="7"/>
        <v>2.1142857142857143</v>
      </c>
    </row>
    <row r="17" spans="1:28" s="13" customFormat="1" x14ac:dyDescent="0.25">
      <c r="A17" s="13" t="s">
        <v>79</v>
      </c>
      <c r="B17" s="55">
        <v>132</v>
      </c>
      <c r="C17" s="55">
        <v>220</v>
      </c>
      <c r="D17" s="55" t="s">
        <v>8</v>
      </c>
      <c r="E17" s="55"/>
      <c r="F17" s="87">
        <v>150</v>
      </c>
      <c r="G17" s="87">
        <v>35000</v>
      </c>
      <c r="H17" s="48">
        <f t="shared" si="0"/>
        <v>3.5000000000000003E-2</v>
      </c>
      <c r="I17" s="56"/>
      <c r="J17" s="48" t="s">
        <v>53</v>
      </c>
      <c r="K17" s="48"/>
      <c r="L17" s="57">
        <v>150</v>
      </c>
      <c r="M17" s="25"/>
      <c r="N17" s="23">
        <v>5</v>
      </c>
      <c r="O17" s="40">
        <f t="shared" si="1"/>
        <v>33333.333333333336</v>
      </c>
      <c r="P17" s="23"/>
      <c r="Q17" s="27">
        <v>2.4</v>
      </c>
      <c r="R17" s="26">
        <f t="shared" si="2"/>
        <v>2400000</v>
      </c>
      <c r="S17" s="26"/>
      <c r="T17" s="3">
        <f t="shared" si="3"/>
        <v>150</v>
      </c>
      <c r="U17" s="46">
        <f t="shared" si="4"/>
        <v>16000</v>
      </c>
      <c r="W17" s="46">
        <f t="shared" si="5"/>
        <v>49333.333333333336</v>
      </c>
      <c r="Y17" s="53">
        <f t="shared" si="6"/>
        <v>1.48</v>
      </c>
      <c r="AA17">
        <v>35000</v>
      </c>
      <c r="AB17" s="53">
        <f t="shared" si="7"/>
        <v>1.4095238095238096</v>
      </c>
    </row>
    <row r="18" spans="1:28" s="13" customFormat="1" x14ac:dyDescent="0.25">
      <c r="A18" s="13" t="s">
        <v>79</v>
      </c>
      <c r="B18" s="55">
        <v>132</v>
      </c>
      <c r="C18" s="55">
        <v>220</v>
      </c>
      <c r="D18" s="55" t="s">
        <v>9</v>
      </c>
      <c r="E18" s="55"/>
      <c r="F18" s="87">
        <v>225</v>
      </c>
      <c r="G18" s="87">
        <v>37500</v>
      </c>
      <c r="H18" s="48">
        <f t="shared" si="0"/>
        <v>3.7499999999999999E-2</v>
      </c>
      <c r="I18" s="56"/>
      <c r="J18" s="48">
        <v>120</v>
      </c>
      <c r="K18" s="48"/>
      <c r="L18" s="57">
        <v>200</v>
      </c>
      <c r="M18" s="29"/>
      <c r="N18" s="23">
        <v>5</v>
      </c>
      <c r="O18" s="40">
        <f t="shared" si="1"/>
        <v>25000</v>
      </c>
      <c r="P18" s="23"/>
      <c r="Q18" s="27">
        <v>2.4</v>
      </c>
      <c r="R18" s="26">
        <f t="shared" si="2"/>
        <v>2400000</v>
      </c>
      <c r="S18" s="23"/>
      <c r="T18" s="3">
        <f t="shared" si="3"/>
        <v>200</v>
      </c>
      <c r="U18" s="46">
        <f t="shared" si="4"/>
        <v>12000</v>
      </c>
      <c r="W18" s="46">
        <f t="shared" si="5"/>
        <v>37000</v>
      </c>
      <c r="Y18" s="53">
        <f t="shared" si="6"/>
        <v>1.48</v>
      </c>
      <c r="AA18">
        <v>37500</v>
      </c>
      <c r="AB18" s="53">
        <f t="shared" si="7"/>
        <v>0.98666666666666669</v>
      </c>
    </row>
    <row r="19" spans="1:28" s="13" customFormat="1" x14ac:dyDescent="0.25">
      <c r="A19" s="13" t="s">
        <v>79</v>
      </c>
      <c r="B19" s="13">
        <v>132</v>
      </c>
      <c r="C19" s="13">
        <v>275</v>
      </c>
      <c r="D19" s="13" t="s">
        <v>7</v>
      </c>
      <c r="F19" s="31">
        <v>150</v>
      </c>
      <c r="G19" s="31">
        <v>35000</v>
      </c>
      <c r="H19" s="27">
        <f t="shared" si="0"/>
        <v>3.5000000000000003E-2</v>
      </c>
      <c r="I19" s="35"/>
      <c r="J19" s="27" t="s">
        <v>54</v>
      </c>
      <c r="K19" s="27"/>
      <c r="L19" s="23">
        <v>150</v>
      </c>
      <c r="M19" s="25"/>
      <c r="N19" s="23">
        <v>5</v>
      </c>
      <c r="O19" s="40">
        <f t="shared" si="1"/>
        <v>33333.333333333336</v>
      </c>
      <c r="P19" s="23"/>
      <c r="Q19" s="27">
        <v>3.4</v>
      </c>
      <c r="R19" s="26">
        <f t="shared" si="2"/>
        <v>3400000</v>
      </c>
      <c r="S19" s="26"/>
      <c r="T19" s="3">
        <f t="shared" si="3"/>
        <v>150</v>
      </c>
      <c r="U19" s="46">
        <f t="shared" si="4"/>
        <v>22666.666666666668</v>
      </c>
      <c r="W19" s="46">
        <f t="shared" si="5"/>
        <v>56000</v>
      </c>
      <c r="Y19" s="53">
        <f t="shared" si="6"/>
        <v>1.68</v>
      </c>
      <c r="AA19">
        <v>35000</v>
      </c>
      <c r="AB19" s="53">
        <f t="shared" si="7"/>
        <v>1.6</v>
      </c>
    </row>
    <row r="20" spans="1:28" s="13" customFormat="1" x14ac:dyDescent="0.25">
      <c r="A20" s="13" t="s">
        <v>79</v>
      </c>
      <c r="B20" s="13">
        <v>132</v>
      </c>
      <c r="C20" s="13">
        <v>275</v>
      </c>
      <c r="D20" s="13" t="s">
        <v>8</v>
      </c>
      <c r="F20" s="31">
        <v>150</v>
      </c>
      <c r="G20" s="31">
        <v>35000</v>
      </c>
      <c r="H20" s="27">
        <f t="shared" si="0"/>
        <v>3.5000000000000003E-2</v>
      </c>
      <c r="I20" s="35"/>
      <c r="J20" s="5" t="s">
        <v>55</v>
      </c>
      <c r="K20" s="5"/>
      <c r="L20" s="23">
        <v>250</v>
      </c>
      <c r="M20" s="25"/>
      <c r="N20" s="23">
        <v>5</v>
      </c>
      <c r="O20" s="40">
        <f t="shared" si="1"/>
        <v>20000</v>
      </c>
      <c r="P20" s="23"/>
      <c r="Q20" s="27">
        <v>3.4</v>
      </c>
      <c r="R20" s="26">
        <f t="shared" si="2"/>
        <v>3400000</v>
      </c>
      <c r="S20" s="26"/>
      <c r="T20" s="3">
        <f t="shared" si="3"/>
        <v>250</v>
      </c>
      <c r="U20" s="46">
        <f t="shared" si="4"/>
        <v>13600</v>
      </c>
      <c r="W20" s="46">
        <f t="shared" si="5"/>
        <v>33600</v>
      </c>
      <c r="Y20" s="53">
        <f t="shared" si="6"/>
        <v>1.68</v>
      </c>
      <c r="AA20">
        <v>35000</v>
      </c>
      <c r="AB20" s="53">
        <f t="shared" si="7"/>
        <v>0.96</v>
      </c>
    </row>
    <row r="21" spans="1:28" s="13" customFormat="1" x14ac:dyDescent="0.25">
      <c r="A21" s="13" t="s">
        <v>79</v>
      </c>
      <c r="B21" s="13">
        <v>132</v>
      </c>
      <c r="C21" s="13">
        <v>275</v>
      </c>
      <c r="D21" s="13" t="s">
        <v>9</v>
      </c>
      <c r="F21" s="31">
        <v>150</v>
      </c>
      <c r="G21" s="31">
        <v>35000</v>
      </c>
      <c r="H21" s="27">
        <f t="shared" si="0"/>
        <v>3.5000000000000003E-2</v>
      </c>
      <c r="I21" s="35"/>
      <c r="J21" s="27" t="s">
        <v>56</v>
      </c>
      <c r="K21" s="27"/>
      <c r="L21" s="23">
        <v>400</v>
      </c>
      <c r="M21" s="25"/>
      <c r="N21" s="23">
        <v>6</v>
      </c>
      <c r="O21" s="40">
        <f t="shared" si="1"/>
        <v>15000</v>
      </c>
      <c r="P21" s="23"/>
      <c r="Q21" s="27">
        <v>3.4</v>
      </c>
      <c r="R21" s="26">
        <f t="shared" si="2"/>
        <v>3400000</v>
      </c>
      <c r="S21" s="26"/>
      <c r="T21" s="3">
        <f t="shared" si="3"/>
        <v>400</v>
      </c>
      <c r="U21" s="46">
        <f t="shared" si="4"/>
        <v>8500</v>
      </c>
      <c r="W21" s="46">
        <f t="shared" si="5"/>
        <v>23500</v>
      </c>
      <c r="Y21" s="53">
        <f t="shared" si="6"/>
        <v>1.5666666666666667</v>
      </c>
      <c r="AA21">
        <v>35000</v>
      </c>
      <c r="AB21" s="53">
        <f t="shared" si="7"/>
        <v>0.67142857142857137</v>
      </c>
    </row>
    <row r="22" spans="1:28" s="13" customFormat="1" x14ac:dyDescent="0.25">
      <c r="A22" s="13" t="s">
        <v>79</v>
      </c>
      <c r="B22" s="55">
        <v>132</v>
      </c>
      <c r="C22" s="55">
        <v>330</v>
      </c>
      <c r="D22" s="55" t="s">
        <v>7</v>
      </c>
      <c r="E22" s="55"/>
      <c r="F22" s="87">
        <v>225</v>
      </c>
      <c r="G22" s="87">
        <v>37500</v>
      </c>
      <c r="H22" s="48">
        <f t="shared" si="0"/>
        <v>3.7499999999999999E-2</v>
      </c>
      <c r="I22" s="56"/>
      <c r="J22" s="48" t="s">
        <v>322</v>
      </c>
      <c r="K22" s="48"/>
      <c r="L22" s="57">
        <v>225</v>
      </c>
      <c r="M22" s="29"/>
      <c r="N22" s="23">
        <v>8</v>
      </c>
      <c r="O22" s="40">
        <f t="shared" si="1"/>
        <v>35555.555555555555</v>
      </c>
      <c r="P22" s="23"/>
      <c r="Q22" s="27">
        <v>3.9</v>
      </c>
      <c r="R22" s="26">
        <f t="shared" si="2"/>
        <v>3900000</v>
      </c>
      <c r="S22" s="23"/>
      <c r="T22" s="3">
        <f t="shared" si="3"/>
        <v>225</v>
      </c>
      <c r="U22" s="46">
        <f t="shared" si="4"/>
        <v>17333.333333333332</v>
      </c>
      <c r="W22" s="46">
        <f t="shared" si="5"/>
        <v>52888.888888888891</v>
      </c>
      <c r="Y22" s="53">
        <f t="shared" si="6"/>
        <v>1.4875</v>
      </c>
      <c r="AA22">
        <v>37500</v>
      </c>
      <c r="AB22" s="53">
        <f t="shared" si="7"/>
        <v>1.4103703703703705</v>
      </c>
    </row>
    <row r="23" spans="1:28" s="13" customFormat="1" x14ac:dyDescent="0.25">
      <c r="A23" s="13" t="s">
        <v>79</v>
      </c>
      <c r="B23" s="55">
        <v>132</v>
      </c>
      <c r="C23" s="55">
        <v>330</v>
      </c>
      <c r="D23" s="55" t="s">
        <v>8</v>
      </c>
      <c r="E23" s="55"/>
      <c r="F23" s="87">
        <v>400</v>
      </c>
      <c r="G23" s="87">
        <v>24000</v>
      </c>
      <c r="H23" s="48">
        <f t="shared" si="0"/>
        <v>2.4E-2</v>
      </c>
      <c r="I23" s="56"/>
      <c r="J23" s="48" t="s">
        <v>53</v>
      </c>
      <c r="K23" s="48"/>
      <c r="L23" s="57">
        <v>400</v>
      </c>
      <c r="M23" s="25"/>
      <c r="N23" s="23">
        <v>9</v>
      </c>
      <c r="O23" s="40">
        <f t="shared" si="1"/>
        <v>22500</v>
      </c>
      <c r="P23" s="23"/>
      <c r="Q23" s="27">
        <v>3.9</v>
      </c>
      <c r="R23" s="26">
        <f t="shared" si="2"/>
        <v>3900000</v>
      </c>
      <c r="S23" s="26"/>
      <c r="T23" s="3">
        <f t="shared" si="3"/>
        <v>400</v>
      </c>
      <c r="U23" s="46">
        <f t="shared" si="4"/>
        <v>9750</v>
      </c>
      <c r="W23" s="46">
        <f t="shared" si="5"/>
        <v>32250</v>
      </c>
      <c r="Y23" s="53">
        <f t="shared" si="6"/>
        <v>1.4333333333333333</v>
      </c>
      <c r="AA23">
        <v>24000</v>
      </c>
      <c r="AB23" s="53">
        <f t="shared" si="7"/>
        <v>1.34375</v>
      </c>
    </row>
    <row r="24" spans="1:28" s="13" customFormat="1" x14ac:dyDescent="0.25">
      <c r="A24" s="13" t="s">
        <v>79</v>
      </c>
      <c r="B24" s="55">
        <v>132</v>
      </c>
      <c r="C24" s="55">
        <v>330</v>
      </c>
      <c r="D24" s="55" t="s">
        <v>9</v>
      </c>
      <c r="E24" s="55"/>
      <c r="F24" s="87">
        <v>700</v>
      </c>
      <c r="G24" s="87">
        <v>18000</v>
      </c>
      <c r="H24" s="48">
        <f t="shared" si="0"/>
        <v>1.7999999999999999E-2</v>
      </c>
      <c r="I24" s="56"/>
      <c r="J24" s="58" t="s">
        <v>321</v>
      </c>
      <c r="K24" s="58"/>
      <c r="L24" s="57">
        <v>700</v>
      </c>
      <c r="M24" s="25"/>
      <c r="N24" s="23">
        <v>12</v>
      </c>
      <c r="O24" s="40">
        <f t="shared" si="1"/>
        <v>17142.857142857141</v>
      </c>
      <c r="P24" s="23"/>
      <c r="Q24" s="27">
        <v>3.9</v>
      </c>
      <c r="R24" s="26">
        <f t="shared" si="2"/>
        <v>3900000</v>
      </c>
      <c r="S24" s="26"/>
      <c r="T24" s="3">
        <f t="shared" si="3"/>
        <v>700</v>
      </c>
      <c r="U24" s="46">
        <f t="shared" si="4"/>
        <v>5571.4285714285716</v>
      </c>
      <c r="W24" s="46">
        <f t="shared" si="5"/>
        <v>22714.285714285714</v>
      </c>
      <c r="Y24" s="53">
        <f t="shared" si="6"/>
        <v>1.3250000000000002</v>
      </c>
      <c r="AA24">
        <v>18000</v>
      </c>
      <c r="AB24" s="53">
        <f t="shared" si="7"/>
        <v>1.2619047619047619</v>
      </c>
    </row>
    <row r="25" spans="1:28" s="13" customFormat="1" x14ac:dyDescent="0.25">
      <c r="A25" s="13" t="s">
        <v>79</v>
      </c>
      <c r="B25" s="13">
        <v>132</v>
      </c>
      <c r="C25" s="13">
        <v>500</v>
      </c>
      <c r="D25" s="13" t="s">
        <v>7</v>
      </c>
      <c r="F25" s="31">
        <v>600</v>
      </c>
      <c r="G25" s="31">
        <v>26000</v>
      </c>
      <c r="H25" s="27">
        <f t="shared" si="0"/>
        <v>2.5999999999999999E-2</v>
      </c>
      <c r="I25" s="35"/>
      <c r="J25" s="27">
        <v>0</v>
      </c>
      <c r="K25" s="27"/>
      <c r="L25" s="23">
        <v>600</v>
      </c>
      <c r="M25" s="25"/>
      <c r="N25" s="23">
        <v>15</v>
      </c>
      <c r="O25" s="40">
        <f t="shared" si="1"/>
        <v>25000</v>
      </c>
      <c r="P25" s="23"/>
      <c r="Q25" s="27">
        <v>6.9</v>
      </c>
      <c r="R25" s="26">
        <f t="shared" si="2"/>
        <v>6900000</v>
      </c>
      <c r="S25" s="26"/>
      <c r="T25" s="3">
        <f t="shared" si="3"/>
        <v>600</v>
      </c>
      <c r="U25" s="46">
        <f t="shared" si="4"/>
        <v>11500</v>
      </c>
      <c r="W25" s="46">
        <f t="shared" si="5"/>
        <v>36500</v>
      </c>
      <c r="Y25" s="53">
        <f t="shared" si="6"/>
        <v>1.46</v>
      </c>
      <c r="AA25">
        <v>26000</v>
      </c>
      <c r="AB25" s="53">
        <f t="shared" si="7"/>
        <v>1.4038461538461537</v>
      </c>
    </row>
    <row r="26" spans="1:28" s="13" customFormat="1" x14ac:dyDescent="0.25">
      <c r="A26" s="13" t="s">
        <v>79</v>
      </c>
      <c r="B26" s="13">
        <v>132</v>
      </c>
      <c r="C26" s="13">
        <v>500</v>
      </c>
      <c r="D26" s="13" t="s">
        <v>8</v>
      </c>
      <c r="F26" s="31">
        <v>750</v>
      </c>
      <c r="G26" s="31">
        <v>22500</v>
      </c>
      <c r="H26" s="27">
        <f t="shared" si="0"/>
        <v>2.2499999999999999E-2</v>
      </c>
      <c r="I26" s="35"/>
      <c r="J26" s="27" t="s">
        <v>53</v>
      </c>
      <c r="K26" s="27"/>
      <c r="L26" s="23">
        <v>750</v>
      </c>
      <c r="M26" s="29"/>
      <c r="N26" s="23">
        <v>16</v>
      </c>
      <c r="O26" s="40">
        <f t="shared" si="1"/>
        <v>21333.333333333332</v>
      </c>
      <c r="P26" s="23"/>
      <c r="Q26" s="27">
        <v>6.9</v>
      </c>
      <c r="R26" s="26">
        <f t="shared" si="2"/>
        <v>6900000</v>
      </c>
      <c r="S26" s="23"/>
      <c r="T26" s="3">
        <f t="shared" si="3"/>
        <v>750</v>
      </c>
      <c r="U26" s="46">
        <f t="shared" si="4"/>
        <v>9200</v>
      </c>
      <c r="W26" s="46">
        <f t="shared" si="5"/>
        <v>30533.333333333332</v>
      </c>
      <c r="Y26" s="53">
        <f t="shared" si="6"/>
        <v>1.4312500000000001</v>
      </c>
      <c r="AA26">
        <v>22500</v>
      </c>
      <c r="AB26" s="53">
        <f t="shared" si="7"/>
        <v>1.357037037037037</v>
      </c>
    </row>
    <row r="27" spans="1:28" s="13" customFormat="1" x14ac:dyDescent="0.25">
      <c r="A27" s="13" t="s">
        <v>79</v>
      </c>
      <c r="B27" s="13">
        <v>132</v>
      </c>
      <c r="C27" s="13">
        <v>500</v>
      </c>
      <c r="D27" s="13" t="s">
        <v>9</v>
      </c>
      <c r="F27" s="31">
        <v>1000</v>
      </c>
      <c r="G27" s="31">
        <v>19000</v>
      </c>
      <c r="H27" s="27">
        <f t="shared" si="0"/>
        <v>1.9E-2</v>
      </c>
      <c r="I27" s="35"/>
      <c r="J27" s="27" t="s">
        <v>53</v>
      </c>
      <c r="K27" s="27"/>
      <c r="L27" s="23">
        <v>1000</v>
      </c>
      <c r="M27" s="25"/>
      <c r="N27" s="23">
        <v>18</v>
      </c>
      <c r="O27" s="40">
        <f t="shared" si="1"/>
        <v>18000</v>
      </c>
      <c r="P27" s="23"/>
      <c r="Q27" s="27">
        <v>6.9</v>
      </c>
      <c r="R27" s="26">
        <f t="shared" si="2"/>
        <v>6900000</v>
      </c>
      <c r="S27" s="26"/>
      <c r="T27" s="3">
        <f t="shared" si="3"/>
        <v>1000</v>
      </c>
      <c r="U27" s="46">
        <f t="shared" si="4"/>
        <v>6900</v>
      </c>
      <c r="W27" s="46">
        <f t="shared" si="5"/>
        <v>24900</v>
      </c>
      <c r="Y27" s="53">
        <f t="shared" si="6"/>
        <v>1.3833333333333333</v>
      </c>
      <c r="AA27">
        <v>19000</v>
      </c>
      <c r="AB27" s="53">
        <f t="shared" si="7"/>
        <v>1.3105263157894738</v>
      </c>
    </row>
    <row r="28" spans="1:28" s="13" customFormat="1" x14ac:dyDescent="0.25">
      <c r="A28" s="13" t="s">
        <v>79</v>
      </c>
      <c r="B28" s="55">
        <v>165</v>
      </c>
      <c r="C28" s="55">
        <v>132</v>
      </c>
      <c r="D28" s="55" t="s">
        <v>7</v>
      </c>
      <c r="E28" s="55"/>
      <c r="F28" s="87">
        <v>150</v>
      </c>
      <c r="G28" s="87">
        <v>35000</v>
      </c>
      <c r="H28" s="48">
        <f t="shared" si="0"/>
        <v>3.5000000000000003E-2</v>
      </c>
      <c r="I28" s="56"/>
      <c r="J28" s="58"/>
      <c r="K28" s="58"/>
      <c r="L28" s="57">
        <v>50</v>
      </c>
      <c r="M28" s="25"/>
      <c r="N28" s="23">
        <v>2</v>
      </c>
      <c r="O28" s="40">
        <f t="shared" si="1"/>
        <v>40000</v>
      </c>
      <c r="P28" s="23"/>
      <c r="Q28" s="27">
        <v>1.8</v>
      </c>
      <c r="R28" s="26">
        <f t="shared" si="2"/>
        <v>1800000</v>
      </c>
      <c r="S28" s="26"/>
      <c r="T28" s="3">
        <f t="shared" si="3"/>
        <v>50</v>
      </c>
      <c r="U28" s="46">
        <f t="shared" si="4"/>
        <v>36000</v>
      </c>
      <c r="W28" s="46">
        <f t="shared" si="5"/>
        <v>76000</v>
      </c>
      <c r="Y28" s="53">
        <f t="shared" si="6"/>
        <v>1.9</v>
      </c>
      <c r="AA28">
        <v>35000</v>
      </c>
      <c r="AB28" s="53">
        <f t="shared" si="7"/>
        <v>2.1714285714285713</v>
      </c>
    </row>
    <row r="29" spans="1:28" s="13" customFormat="1" x14ac:dyDescent="0.25">
      <c r="A29" s="13" t="s">
        <v>79</v>
      </c>
      <c r="B29" s="55">
        <v>165</v>
      </c>
      <c r="C29" s="55">
        <v>132</v>
      </c>
      <c r="D29" s="55" t="s">
        <v>8</v>
      </c>
      <c r="E29" s="55"/>
      <c r="F29" s="87">
        <v>150</v>
      </c>
      <c r="G29" s="87">
        <v>35000</v>
      </c>
      <c r="H29" s="48">
        <f t="shared" si="0"/>
        <v>3.5000000000000003E-2</v>
      </c>
      <c r="I29" s="56"/>
      <c r="J29" s="48"/>
      <c r="K29" s="48"/>
      <c r="L29" s="57">
        <v>100</v>
      </c>
      <c r="M29" s="25"/>
      <c r="N29" s="23">
        <v>2</v>
      </c>
      <c r="O29" s="40">
        <f t="shared" si="1"/>
        <v>20000</v>
      </c>
      <c r="P29" s="23"/>
      <c r="Q29" s="27">
        <v>1.8</v>
      </c>
      <c r="R29" s="26">
        <f t="shared" si="2"/>
        <v>1800000</v>
      </c>
      <c r="S29" s="26"/>
      <c r="T29" s="3">
        <f t="shared" si="3"/>
        <v>100</v>
      </c>
      <c r="U29" s="46">
        <f t="shared" si="4"/>
        <v>18000</v>
      </c>
      <c r="W29" s="46">
        <f t="shared" si="5"/>
        <v>38000</v>
      </c>
      <c r="Y29" s="53">
        <f t="shared" si="6"/>
        <v>1.9</v>
      </c>
      <c r="AA29">
        <v>35000</v>
      </c>
      <c r="AB29" s="53">
        <f t="shared" si="7"/>
        <v>1.0857142857142856</v>
      </c>
    </row>
    <row r="30" spans="1:28" s="13" customFormat="1" x14ac:dyDescent="0.25">
      <c r="A30" s="13" t="s">
        <v>79</v>
      </c>
      <c r="B30" s="55">
        <v>165</v>
      </c>
      <c r="C30" s="55">
        <v>132</v>
      </c>
      <c r="D30" s="55" t="s">
        <v>9</v>
      </c>
      <c r="E30" s="55"/>
      <c r="F30" s="87">
        <v>150</v>
      </c>
      <c r="G30" s="87">
        <v>35000</v>
      </c>
      <c r="H30" s="48">
        <f t="shared" si="0"/>
        <v>3.5000000000000003E-2</v>
      </c>
      <c r="I30" s="56"/>
      <c r="J30" s="48"/>
      <c r="K30" s="48"/>
      <c r="L30" s="57">
        <v>150</v>
      </c>
      <c r="M30" s="23"/>
      <c r="N30" s="23">
        <v>3</v>
      </c>
      <c r="O30" s="40">
        <f t="shared" si="1"/>
        <v>20000</v>
      </c>
      <c r="Q30" s="27">
        <v>1.8</v>
      </c>
      <c r="R30" s="26">
        <f t="shared" si="2"/>
        <v>1800000</v>
      </c>
      <c r="S30" s="23"/>
      <c r="T30" s="3">
        <f t="shared" si="3"/>
        <v>150</v>
      </c>
      <c r="U30" s="46">
        <f t="shared" si="4"/>
        <v>12000</v>
      </c>
      <c r="W30" s="46">
        <f t="shared" si="5"/>
        <v>32000</v>
      </c>
      <c r="Y30" s="53">
        <f t="shared" si="6"/>
        <v>1.6</v>
      </c>
      <c r="AA30">
        <v>35000</v>
      </c>
      <c r="AB30" s="53">
        <f t="shared" si="7"/>
        <v>0.91428571428571426</v>
      </c>
    </row>
    <row r="31" spans="1:28" s="13" customFormat="1" x14ac:dyDescent="0.25">
      <c r="A31" s="13" t="s">
        <v>79</v>
      </c>
      <c r="B31" s="13">
        <v>165</v>
      </c>
      <c r="C31" s="13">
        <v>220</v>
      </c>
      <c r="D31" s="13" t="s">
        <v>7</v>
      </c>
      <c r="F31" s="31">
        <v>150</v>
      </c>
      <c r="G31" s="31">
        <v>35000</v>
      </c>
      <c r="H31" s="27">
        <f t="shared" si="0"/>
        <v>3.5000000000000003E-2</v>
      </c>
      <c r="I31" s="35"/>
      <c r="J31" s="27"/>
      <c r="K31" s="27"/>
      <c r="L31" s="23">
        <v>100</v>
      </c>
      <c r="M31" s="23"/>
      <c r="N31" s="23">
        <v>5</v>
      </c>
      <c r="O31" s="40">
        <f t="shared" si="1"/>
        <v>50000</v>
      </c>
      <c r="Q31" s="23">
        <v>2.4</v>
      </c>
      <c r="R31" s="26">
        <f t="shared" si="2"/>
        <v>2400000</v>
      </c>
      <c r="S31" s="23"/>
      <c r="T31" s="3">
        <f t="shared" si="3"/>
        <v>100</v>
      </c>
      <c r="U31" s="46">
        <f t="shared" si="4"/>
        <v>24000</v>
      </c>
      <c r="W31" s="46">
        <f t="shared" si="5"/>
        <v>74000</v>
      </c>
      <c r="Y31" s="53">
        <f t="shared" si="6"/>
        <v>1.48</v>
      </c>
      <c r="AA31">
        <v>35000</v>
      </c>
      <c r="AB31" s="53">
        <f t="shared" si="7"/>
        <v>2.1142857142857143</v>
      </c>
    </row>
    <row r="32" spans="1:28" s="13" customFormat="1" x14ac:dyDescent="0.25">
      <c r="A32" s="13" t="s">
        <v>79</v>
      </c>
      <c r="B32" s="13">
        <v>165</v>
      </c>
      <c r="C32" s="13">
        <v>220</v>
      </c>
      <c r="D32" s="13" t="s">
        <v>8</v>
      </c>
      <c r="F32" s="31">
        <v>150</v>
      </c>
      <c r="G32" s="31">
        <v>35000</v>
      </c>
      <c r="H32" s="27">
        <f t="shared" si="0"/>
        <v>3.5000000000000003E-2</v>
      </c>
      <c r="I32" s="35"/>
      <c r="J32" s="27"/>
      <c r="K32" s="27"/>
      <c r="L32" s="23">
        <v>150</v>
      </c>
      <c r="M32" s="23"/>
      <c r="N32" s="23">
        <v>5</v>
      </c>
      <c r="O32" s="40">
        <f t="shared" si="1"/>
        <v>33333.333333333336</v>
      </c>
      <c r="Q32" s="23">
        <v>2.4</v>
      </c>
      <c r="R32" s="26">
        <f t="shared" si="2"/>
        <v>2400000</v>
      </c>
      <c r="S32" s="23"/>
      <c r="T32" s="3">
        <f t="shared" si="3"/>
        <v>150</v>
      </c>
      <c r="U32" s="46">
        <f t="shared" si="4"/>
        <v>16000</v>
      </c>
      <c r="W32" s="46">
        <f t="shared" si="5"/>
        <v>49333.333333333336</v>
      </c>
      <c r="Y32" s="53">
        <f t="shared" si="6"/>
        <v>1.48</v>
      </c>
      <c r="AA32">
        <v>35000</v>
      </c>
      <c r="AB32" s="53">
        <f t="shared" si="7"/>
        <v>1.4095238095238096</v>
      </c>
    </row>
    <row r="33" spans="1:28" s="13" customFormat="1" x14ac:dyDescent="0.25">
      <c r="A33" s="13" t="s">
        <v>79</v>
      </c>
      <c r="B33" s="13">
        <v>165</v>
      </c>
      <c r="C33" s="13">
        <v>220</v>
      </c>
      <c r="D33" s="13" t="s">
        <v>9</v>
      </c>
      <c r="F33" s="31">
        <v>150</v>
      </c>
      <c r="G33" s="31">
        <v>35000</v>
      </c>
      <c r="H33" s="27">
        <f t="shared" si="0"/>
        <v>3.5000000000000003E-2</v>
      </c>
      <c r="I33" s="35"/>
      <c r="J33" s="27"/>
      <c r="K33" s="27"/>
      <c r="L33" s="23">
        <v>200</v>
      </c>
      <c r="M33" s="23"/>
      <c r="N33" s="23">
        <v>5</v>
      </c>
      <c r="O33" s="40">
        <f t="shared" si="1"/>
        <v>25000</v>
      </c>
      <c r="Q33" s="23">
        <v>2.4</v>
      </c>
      <c r="R33" s="26">
        <f t="shared" si="2"/>
        <v>2400000</v>
      </c>
      <c r="S33" s="23"/>
      <c r="T33" s="3">
        <f t="shared" si="3"/>
        <v>200</v>
      </c>
      <c r="U33" s="46">
        <f t="shared" si="4"/>
        <v>12000</v>
      </c>
      <c r="W33" s="46">
        <f t="shared" si="5"/>
        <v>37000</v>
      </c>
      <c r="Y33" s="53">
        <f t="shared" si="6"/>
        <v>1.48</v>
      </c>
      <c r="AA33">
        <v>35000</v>
      </c>
      <c r="AB33" s="53">
        <f t="shared" si="7"/>
        <v>1.0571428571428572</v>
      </c>
    </row>
    <row r="34" spans="1:28" s="13" customFormat="1" x14ac:dyDescent="0.25">
      <c r="A34" s="13" t="s">
        <v>79</v>
      </c>
      <c r="B34" s="55">
        <v>220</v>
      </c>
      <c r="C34" s="55">
        <v>132</v>
      </c>
      <c r="D34" s="55" t="s">
        <v>7</v>
      </c>
      <c r="E34" s="55"/>
      <c r="F34" s="87">
        <v>150</v>
      </c>
      <c r="G34" s="87">
        <v>35000</v>
      </c>
      <c r="H34" s="48">
        <f t="shared" si="0"/>
        <v>3.5000000000000003E-2</v>
      </c>
      <c r="I34" s="56"/>
      <c r="J34" s="48"/>
      <c r="K34" s="48"/>
      <c r="L34" s="57">
        <v>100</v>
      </c>
      <c r="M34" s="23"/>
      <c r="N34" s="23">
        <v>5</v>
      </c>
      <c r="O34" s="40">
        <f t="shared" si="1"/>
        <v>50000</v>
      </c>
      <c r="Q34" s="23">
        <v>2.4</v>
      </c>
      <c r="R34" s="26">
        <f t="shared" si="2"/>
        <v>2400000</v>
      </c>
      <c r="S34" s="23"/>
      <c r="T34" s="3">
        <f t="shared" si="3"/>
        <v>100</v>
      </c>
      <c r="U34" s="46">
        <f t="shared" si="4"/>
        <v>24000</v>
      </c>
      <c r="W34" s="46">
        <f t="shared" si="5"/>
        <v>74000</v>
      </c>
      <c r="Y34" s="53">
        <f t="shared" si="6"/>
        <v>1.48</v>
      </c>
      <c r="AA34">
        <v>35000</v>
      </c>
      <c r="AB34" s="53">
        <f t="shared" si="7"/>
        <v>2.1142857142857143</v>
      </c>
    </row>
    <row r="35" spans="1:28" s="13" customFormat="1" x14ac:dyDescent="0.25">
      <c r="A35" s="13" t="s">
        <v>79</v>
      </c>
      <c r="B35" s="55">
        <v>220</v>
      </c>
      <c r="C35" s="55">
        <v>132</v>
      </c>
      <c r="D35" s="55" t="s">
        <v>8</v>
      </c>
      <c r="E35" s="55"/>
      <c r="F35" s="87">
        <v>150</v>
      </c>
      <c r="G35" s="87">
        <v>35000</v>
      </c>
      <c r="H35" s="48">
        <f t="shared" si="0"/>
        <v>3.5000000000000003E-2</v>
      </c>
      <c r="I35" s="56"/>
      <c r="J35" s="48"/>
      <c r="K35" s="48"/>
      <c r="L35" s="57">
        <v>150</v>
      </c>
      <c r="M35" s="23"/>
      <c r="N35" s="23">
        <v>5</v>
      </c>
      <c r="O35" s="40">
        <f t="shared" si="1"/>
        <v>33333.333333333336</v>
      </c>
      <c r="Q35" s="23">
        <v>2.4</v>
      </c>
      <c r="R35" s="26">
        <f t="shared" si="2"/>
        <v>2400000</v>
      </c>
      <c r="S35" s="23"/>
      <c r="T35" s="3">
        <f t="shared" si="3"/>
        <v>150</v>
      </c>
      <c r="U35" s="46">
        <f t="shared" si="4"/>
        <v>16000</v>
      </c>
      <c r="W35" s="46">
        <f t="shared" si="5"/>
        <v>49333.333333333336</v>
      </c>
      <c r="Y35" s="53">
        <f t="shared" si="6"/>
        <v>1.48</v>
      </c>
      <c r="AA35">
        <v>35000</v>
      </c>
      <c r="AB35" s="53">
        <f t="shared" si="7"/>
        <v>1.4095238095238096</v>
      </c>
    </row>
    <row r="36" spans="1:28" s="13" customFormat="1" x14ac:dyDescent="0.25">
      <c r="A36" s="13" t="s">
        <v>79</v>
      </c>
      <c r="B36" s="55">
        <v>220</v>
      </c>
      <c r="C36" s="55">
        <v>132</v>
      </c>
      <c r="D36" s="55" t="s">
        <v>9</v>
      </c>
      <c r="E36" s="55"/>
      <c r="F36" s="87">
        <v>150</v>
      </c>
      <c r="G36" s="87">
        <v>35000</v>
      </c>
      <c r="H36" s="48">
        <f t="shared" si="0"/>
        <v>3.5000000000000003E-2</v>
      </c>
      <c r="I36" s="56"/>
      <c r="J36" s="48"/>
      <c r="K36" s="48"/>
      <c r="L36" s="57">
        <v>200</v>
      </c>
      <c r="M36" s="23"/>
      <c r="N36" s="23">
        <v>5</v>
      </c>
      <c r="O36" s="40">
        <f t="shared" si="1"/>
        <v>25000</v>
      </c>
      <c r="Q36" s="23">
        <v>2.4</v>
      </c>
      <c r="R36" s="26">
        <f t="shared" si="2"/>
        <v>2400000</v>
      </c>
      <c r="S36" s="23"/>
      <c r="T36" s="3">
        <f t="shared" si="3"/>
        <v>200</v>
      </c>
      <c r="U36" s="46">
        <f t="shared" si="4"/>
        <v>12000</v>
      </c>
      <c r="W36" s="46">
        <f t="shared" si="5"/>
        <v>37000</v>
      </c>
      <c r="Y36" s="53">
        <f t="shared" si="6"/>
        <v>1.48</v>
      </c>
      <c r="AA36">
        <v>35000</v>
      </c>
      <c r="AB36" s="53">
        <f t="shared" si="7"/>
        <v>1.0571428571428572</v>
      </c>
    </row>
    <row r="37" spans="1:28" s="13" customFormat="1" x14ac:dyDescent="0.25">
      <c r="A37" s="13" t="s">
        <v>79</v>
      </c>
      <c r="B37" s="13">
        <v>220</v>
      </c>
      <c r="C37" s="13">
        <v>330</v>
      </c>
      <c r="D37" s="13" t="s">
        <v>7</v>
      </c>
      <c r="F37" s="31">
        <v>225</v>
      </c>
      <c r="G37" s="31">
        <v>37500</v>
      </c>
      <c r="H37" s="27">
        <f t="shared" si="0"/>
        <v>3.7499999999999999E-2</v>
      </c>
      <c r="I37" s="35"/>
      <c r="J37" s="27">
        <v>200</v>
      </c>
      <c r="K37" s="27"/>
      <c r="L37" s="23">
        <v>225</v>
      </c>
      <c r="M37" s="23"/>
      <c r="N37" s="23">
        <v>8</v>
      </c>
      <c r="O37" s="40">
        <f t="shared" si="1"/>
        <v>35555.555555555555</v>
      </c>
      <c r="Q37" s="23">
        <v>3.9</v>
      </c>
      <c r="R37" s="26">
        <f t="shared" si="2"/>
        <v>3900000</v>
      </c>
      <c r="S37" s="23"/>
      <c r="T37" s="3">
        <f t="shared" si="3"/>
        <v>225</v>
      </c>
      <c r="U37" s="46">
        <f t="shared" si="4"/>
        <v>17333.333333333332</v>
      </c>
      <c r="W37" s="46">
        <f t="shared" si="5"/>
        <v>52888.888888888891</v>
      </c>
      <c r="Y37" s="53">
        <f t="shared" si="6"/>
        <v>1.4875</v>
      </c>
      <c r="AA37">
        <v>37500</v>
      </c>
      <c r="AB37" s="53">
        <f t="shared" si="7"/>
        <v>1.4103703703703705</v>
      </c>
    </row>
    <row r="38" spans="1:28" s="13" customFormat="1" x14ac:dyDescent="0.25">
      <c r="A38" s="13" t="s">
        <v>79</v>
      </c>
      <c r="B38" s="13">
        <v>220</v>
      </c>
      <c r="C38" s="13">
        <v>330</v>
      </c>
      <c r="D38" s="13" t="s">
        <v>8</v>
      </c>
      <c r="F38" s="31">
        <v>400</v>
      </c>
      <c r="G38" s="31">
        <v>24000</v>
      </c>
      <c r="H38" s="27">
        <f t="shared" si="0"/>
        <v>2.4E-2</v>
      </c>
      <c r="I38" s="35"/>
      <c r="J38" s="27">
        <v>225</v>
      </c>
      <c r="K38" s="27"/>
      <c r="L38" s="23">
        <v>400</v>
      </c>
      <c r="M38" s="23"/>
      <c r="N38" s="23">
        <v>9</v>
      </c>
      <c r="O38" s="40">
        <f t="shared" si="1"/>
        <v>22500</v>
      </c>
      <c r="Q38" s="23">
        <v>3.9</v>
      </c>
      <c r="R38" s="26">
        <f t="shared" si="2"/>
        <v>3900000</v>
      </c>
      <c r="S38" s="23"/>
      <c r="T38" s="3">
        <f t="shared" si="3"/>
        <v>400</v>
      </c>
      <c r="U38" s="46">
        <f t="shared" si="4"/>
        <v>9750</v>
      </c>
      <c r="W38" s="46">
        <f t="shared" si="5"/>
        <v>32250</v>
      </c>
      <c r="Y38" s="53">
        <f t="shared" si="6"/>
        <v>1.4333333333333333</v>
      </c>
      <c r="AA38">
        <v>24000</v>
      </c>
      <c r="AB38" s="53">
        <f t="shared" si="7"/>
        <v>1.34375</v>
      </c>
    </row>
    <row r="39" spans="1:28" s="13" customFormat="1" x14ac:dyDescent="0.25">
      <c r="A39" s="13" t="s">
        <v>79</v>
      </c>
      <c r="B39" s="13">
        <v>220</v>
      </c>
      <c r="C39" s="13">
        <v>330</v>
      </c>
      <c r="D39" s="13" t="s">
        <v>9</v>
      </c>
      <c r="F39" s="31">
        <v>700</v>
      </c>
      <c r="G39" s="31">
        <v>18000</v>
      </c>
      <c r="H39" s="27">
        <f t="shared" ref="H39:H70" si="8">G39/1000000</f>
        <v>1.7999999999999999E-2</v>
      </c>
      <c r="I39" s="35"/>
      <c r="J39" s="27">
        <v>700</v>
      </c>
      <c r="K39" s="27"/>
      <c r="L39" s="23">
        <v>700</v>
      </c>
      <c r="M39" s="23"/>
      <c r="N39" s="23">
        <v>12</v>
      </c>
      <c r="O39" s="40">
        <f t="shared" ref="O39:O70" si="9">IF(NOT(L39&gt;0),"",1000000*N39/L39)</f>
        <v>17142.857142857141</v>
      </c>
      <c r="Q39" s="23">
        <v>3.9</v>
      </c>
      <c r="R39" s="26">
        <f t="shared" ref="R39:R70" si="10">SUM(Q39:Q39)*1000000</f>
        <v>3900000</v>
      </c>
      <c r="S39" s="23"/>
      <c r="T39" s="3">
        <f t="shared" ref="T39:T75" si="11">L39</f>
        <v>700</v>
      </c>
      <c r="U39" s="46">
        <f t="shared" ref="U39:U70" si="12">R39/T39</f>
        <v>5571.4285714285716</v>
      </c>
      <c r="W39" s="46">
        <f t="shared" ref="W39:W75" si="13">SUM(U39,O39)</f>
        <v>22714.285714285714</v>
      </c>
      <c r="Y39" s="53">
        <f t="shared" ref="Y39:Y75" si="14">W39/O39</f>
        <v>1.3250000000000002</v>
      </c>
      <c r="AA39">
        <v>18000</v>
      </c>
      <c r="AB39" s="53">
        <f t="shared" ref="AB39:AB70" si="15">W39/AA39</f>
        <v>1.2619047619047619</v>
      </c>
    </row>
    <row r="40" spans="1:28" s="13" customFormat="1" x14ac:dyDescent="0.25">
      <c r="A40" s="13" t="s">
        <v>79</v>
      </c>
      <c r="B40" s="55">
        <v>220</v>
      </c>
      <c r="C40" s="55">
        <v>500</v>
      </c>
      <c r="D40" s="55" t="s">
        <v>7</v>
      </c>
      <c r="E40" s="55"/>
      <c r="F40" s="87">
        <v>600</v>
      </c>
      <c r="G40" s="87">
        <v>26000</v>
      </c>
      <c r="H40" s="48">
        <f t="shared" si="8"/>
        <v>2.5999999999999999E-2</v>
      </c>
      <c r="I40" s="56"/>
      <c r="J40" s="48" t="s">
        <v>57</v>
      </c>
      <c r="K40" s="48"/>
      <c r="L40" s="57">
        <v>600</v>
      </c>
      <c r="M40" s="23"/>
      <c r="N40" s="23">
        <v>15</v>
      </c>
      <c r="O40" s="40">
        <f t="shared" si="9"/>
        <v>25000</v>
      </c>
      <c r="Q40" s="23">
        <v>6.9</v>
      </c>
      <c r="R40" s="26">
        <f t="shared" si="10"/>
        <v>6900000</v>
      </c>
      <c r="S40" s="23"/>
      <c r="T40" s="3">
        <f t="shared" si="11"/>
        <v>600</v>
      </c>
      <c r="U40" s="46">
        <f t="shared" si="12"/>
        <v>11500</v>
      </c>
      <c r="W40" s="46">
        <f t="shared" si="13"/>
        <v>36500</v>
      </c>
      <c r="Y40" s="53">
        <f t="shared" si="14"/>
        <v>1.46</v>
      </c>
      <c r="AA40">
        <v>26000</v>
      </c>
      <c r="AB40" s="53">
        <f t="shared" si="15"/>
        <v>1.4038461538461537</v>
      </c>
    </row>
    <row r="41" spans="1:28" s="13" customFormat="1" x14ac:dyDescent="0.25">
      <c r="A41" s="13" t="s">
        <v>79</v>
      </c>
      <c r="B41" s="55">
        <v>220</v>
      </c>
      <c r="C41" s="55">
        <v>500</v>
      </c>
      <c r="D41" s="55" t="s">
        <v>8</v>
      </c>
      <c r="E41" s="55"/>
      <c r="F41" s="87">
        <v>750</v>
      </c>
      <c r="G41" s="87">
        <v>22500</v>
      </c>
      <c r="H41" s="48">
        <f t="shared" si="8"/>
        <v>2.2499999999999999E-2</v>
      </c>
      <c r="I41" s="56"/>
      <c r="J41" s="48">
        <v>1000</v>
      </c>
      <c r="K41" s="48"/>
      <c r="L41" s="57">
        <v>750</v>
      </c>
      <c r="M41" s="23"/>
      <c r="N41" s="23">
        <v>16</v>
      </c>
      <c r="O41" s="40">
        <f t="shared" si="9"/>
        <v>21333.333333333332</v>
      </c>
      <c r="Q41" s="23">
        <v>6.9</v>
      </c>
      <c r="R41" s="26">
        <f t="shared" si="10"/>
        <v>6900000</v>
      </c>
      <c r="S41" s="23"/>
      <c r="T41" s="3">
        <f t="shared" si="11"/>
        <v>750</v>
      </c>
      <c r="U41" s="46">
        <f t="shared" si="12"/>
        <v>9200</v>
      </c>
      <c r="W41" s="46">
        <f t="shared" si="13"/>
        <v>30533.333333333332</v>
      </c>
      <c r="Y41" s="53">
        <f t="shared" si="14"/>
        <v>1.4312500000000001</v>
      </c>
      <c r="AA41">
        <v>22500</v>
      </c>
      <c r="AB41" s="53">
        <f t="shared" si="15"/>
        <v>1.357037037037037</v>
      </c>
    </row>
    <row r="42" spans="1:28" s="13" customFormat="1" x14ac:dyDescent="0.25">
      <c r="A42" s="13" t="s">
        <v>79</v>
      </c>
      <c r="B42" s="55">
        <v>220</v>
      </c>
      <c r="C42" s="55">
        <v>500</v>
      </c>
      <c r="D42" s="55" t="s">
        <v>9</v>
      </c>
      <c r="E42" s="55"/>
      <c r="F42" s="87">
        <v>1000</v>
      </c>
      <c r="G42" s="87">
        <v>19000</v>
      </c>
      <c r="H42" s="48">
        <f t="shared" si="8"/>
        <v>1.9E-2</v>
      </c>
      <c r="I42" s="56"/>
      <c r="J42" s="48" t="s">
        <v>53</v>
      </c>
      <c r="K42" s="48"/>
      <c r="L42" s="57">
        <v>1000</v>
      </c>
      <c r="M42" s="23"/>
      <c r="N42" s="23">
        <v>18</v>
      </c>
      <c r="O42" s="40">
        <f t="shared" si="9"/>
        <v>18000</v>
      </c>
      <c r="Q42" s="23">
        <v>6.9</v>
      </c>
      <c r="R42" s="26">
        <f t="shared" si="10"/>
        <v>6900000</v>
      </c>
      <c r="S42" s="23"/>
      <c r="T42" s="3">
        <f t="shared" si="11"/>
        <v>1000</v>
      </c>
      <c r="U42" s="46">
        <f t="shared" si="12"/>
        <v>6900</v>
      </c>
      <c r="W42" s="46">
        <f t="shared" si="13"/>
        <v>24900</v>
      </c>
      <c r="Y42" s="53">
        <f t="shared" si="14"/>
        <v>1.3833333333333333</v>
      </c>
      <c r="AA42">
        <v>19000</v>
      </c>
      <c r="AB42" s="53">
        <f t="shared" si="15"/>
        <v>1.3105263157894738</v>
      </c>
    </row>
    <row r="43" spans="1:28" s="13" customFormat="1" x14ac:dyDescent="0.25">
      <c r="A43" s="13" t="s">
        <v>79</v>
      </c>
      <c r="B43" s="13">
        <v>275</v>
      </c>
      <c r="C43" s="13">
        <v>110</v>
      </c>
      <c r="D43" s="13" t="s">
        <v>7</v>
      </c>
      <c r="F43" s="31">
        <v>150</v>
      </c>
      <c r="G43" s="31">
        <v>35000</v>
      </c>
      <c r="H43" s="27">
        <f t="shared" si="8"/>
        <v>3.5000000000000003E-2</v>
      </c>
      <c r="I43" s="35"/>
      <c r="J43" s="27" t="s">
        <v>53</v>
      </c>
      <c r="K43" s="27"/>
      <c r="L43" s="23">
        <v>150</v>
      </c>
      <c r="M43" s="23"/>
      <c r="N43" s="23">
        <v>5</v>
      </c>
      <c r="O43" s="40">
        <f t="shared" si="9"/>
        <v>33333.333333333336</v>
      </c>
      <c r="Q43" s="23">
        <v>3.4</v>
      </c>
      <c r="R43" s="26">
        <f t="shared" si="10"/>
        <v>3400000</v>
      </c>
      <c r="S43" s="23"/>
      <c r="T43" s="3">
        <f t="shared" si="11"/>
        <v>150</v>
      </c>
      <c r="U43" s="46">
        <f t="shared" si="12"/>
        <v>22666.666666666668</v>
      </c>
      <c r="W43" s="46">
        <f t="shared" si="13"/>
        <v>56000</v>
      </c>
      <c r="Y43" s="53">
        <f t="shared" si="14"/>
        <v>1.68</v>
      </c>
      <c r="AA43">
        <v>35000</v>
      </c>
      <c r="AB43" s="53">
        <f t="shared" si="15"/>
        <v>1.6</v>
      </c>
    </row>
    <row r="44" spans="1:28" s="13" customFormat="1" x14ac:dyDescent="0.25">
      <c r="A44" s="13" t="s">
        <v>79</v>
      </c>
      <c r="B44" s="13">
        <v>275</v>
      </c>
      <c r="C44" s="13">
        <v>110</v>
      </c>
      <c r="D44" s="13" t="s">
        <v>8</v>
      </c>
      <c r="F44" s="31">
        <v>150</v>
      </c>
      <c r="G44" s="31">
        <v>35000</v>
      </c>
      <c r="H44" s="27">
        <f t="shared" si="8"/>
        <v>3.5000000000000003E-2</v>
      </c>
      <c r="I44" s="35"/>
      <c r="J44" s="27">
        <v>250</v>
      </c>
      <c r="K44" s="27"/>
      <c r="L44" s="23">
        <v>250</v>
      </c>
      <c r="M44" s="23"/>
      <c r="N44" s="23">
        <v>5</v>
      </c>
      <c r="O44" s="40">
        <f t="shared" si="9"/>
        <v>20000</v>
      </c>
      <c r="Q44" s="23">
        <v>3.4</v>
      </c>
      <c r="R44" s="26">
        <f t="shared" si="10"/>
        <v>3400000</v>
      </c>
      <c r="S44" s="23"/>
      <c r="T44" s="3">
        <f t="shared" si="11"/>
        <v>250</v>
      </c>
      <c r="U44" s="46">
        <f t="shared" si="12"/>
        <v>13600</v>
      </c>
      <c r="W44" s="46">
        <f t="shared" si="13"/>
        <v>33600</v>
      </c>
      <c r="Y44" s="53">
        <f t="shared" si="14"/>
        <v>1.68</v>
      </c>
      <c r="AA44">
        <v>35000</v>
      </c>
      <c r="AB44" s="53">
        <f t="shared" si="15"/>
        <v>0.96</v>
      </c>
    </row>
    <row r="45" spans="1:28" s="13" customFormat="1" x14ac:dyDescent="0.25">
      <c r="A45" s="13" t="s">
        <v>79</v>
      </c>
      <c r="B45" s="13">
        <v>275</v>
      </c>
      <c r="C45" s="13">
        <v>110</v>
      </c>
      <c r="D45" s="13" t="s">
        <v>9</v>
      </c>
      <c r="F45" s="31">
        <v>150</v>
      </c>
      <c r="G45" s="31">
        <v>35000</v>
      </c>
      <c r="H45" s="27">
        <f t="shared" si="8"/>
        <v>3.5000000000000003E-2</v>
      </c>
      <c r="I45" s="35"/>
      <c r="J45" s="27">
        <v>459</v>
      </c>
      <c r="K45" s="27"/>
      <c r="L45" s="23">
        <v>400</v>
      </c>
      <c r="M45" s="23"/>
      <c r="N45" s="23">
        <v>6</v>
      </c>
      <c r="O45" s="40">
        <f t="shared" si="9"/>
        <v>15000</v>
      </c>
      <c r="Q45" s="23">
        <v>3.4</v>
      </c>
      <c r="R45" s="26">
        <f t="shared" si="10"/>
        <v>3400000</v>
      </c>
      <c r="S45" s="23"/>
      <c r="T45" s="3">
        <f t="shared" si="11"/>
        <v>400</v>
      </c>
      <c r="U45" s="46">
        <f t="shared" si="12"/>
        <v>8500</v>
      </c>
      <c r="W45" s="46">
        <f t="shared" si="13"/>
        <v>23500</v>
      </c>
      <c r="Y45" s="53">
        <f t="shared" si="14"/>
        <v>1.5666666666666667</v>
      </c>
      <c r="AA45">
        <v>35000</v>
      </c>
      <c r="AB45" s="53">
        <f t="shared" si="15"/>
        <v>0.67142857142857137</v>
      </c>
    </row>
    <row r="46" spans="1:28" s="13" customFormat="1" x14ac:dyDescent="0.25">
      <c r="A46" s="13" t="s">
        <v>79</v>
      </c>
      <c r="B46" s="55">
        <v>275</v>
      </c>
      <c r="C46" s="55">
        <v>132</v>
      </c>
      <c r="D46" s="55" t="s">
        <v>7</v>
      </c>
      <c r="E46" s="55"/>
      <c r="F46" s="87">
        <v>150</v>
      </c>
      <c r="G46" s="87">
        <v>35000</v>
      </c>
      <c r="H46" s="48">
        <f t="shared" si="8"/>
        <v>3.5000000000000003E-2</v>
      </c>
      <c r="I46" s="56"/>
      <c r="J46" s="48" t="s">
        <v>53</v>
      </c>
      <c r="K46" s="48"/>
      <c r="L46" s="57">
        <v>150</v>
      </c>
      <c r="M46" s="23"/>
      <c r="N46" s="23">
        <v>5</v>
      </c>
      <c r="O46" s="40">
        <f t="shared" si="9"/>
        <v>33333.333333333336</v>
      </c>
      <c r="Q46" s="23">
        <v>3.4</v>
      </c>
      <c r="R46" s="26">
        <f t="shared" si="10"/>
        <v>3400000</v>
      </c>
      <c r="S46" s="23"/>
      <c r="T46" s="3">
        <f t="shared" si="11"/>
        <v>150</v>
      </c>
      <c r="U46" s="46">
        <f t="shared" si="12"/>
        <v>22666.666666666668</v>
      </c>
      <c r="W46" s="46">
        <f t="shared" si="13"/>
        <v>56000</v>
      </c>
      <c r="Y46" s="53">
        <f t="shared" si="14"/>
        <v>1.68</v>
      </c>
      <c r="AA46">
        <v>35000</v>
      </c>
      <c r="AB46" s="53">
        <f t="shared" si="15"/>
        <v>1.6</v>
      </c>
    </row>
    <row r="47" spans="1:28" s="13" customFormat="1" x14ac:dyDescent="0.25">
      <c r="A47" s="13" t="s">
        <v>79</v>
      </c>
      <c r="B47" s="55">
        <v>275</v>
      </c>
      <c r="C47" s="55">
        <v>132</v>
      </c>
      <c r="D47" s="55" t="s">
        <v>8</v>
      </c>
      <c r="E47" s="55"/>
      <c r="F47" s="87">
        <v>150</v>
      </c>
      <c r="G47" s="87">
        <v>35000</v>
      </c>
      <c r="H47" s="48">
        <f t="shared" si="8"/>
        <v>3.5000000000000003E-2</v>
      </c>
      <c r="I47" s="56"/>
      <c r="J47" s="48" t="s">
        <v>53</v>
      </c>
      <c r="K47" s="48"/>
      <c r="L47" s="57">
        <v>250</v>
      </c>
      <c r="M47" s="23"/>
      <c r="N47" s="23">
        <v>5</v>
      </c>
      <c r="O47" s="40">
        <f t="shared" si="9"/>
        <v>20000</v>
      </c>
      <c r="Q47" s="23">
        <v>3.4</v>
      </c>
      <c r="R47" s="26">
        <f t="shared" si="10"/>
        <v>3400000</v>
      </c>
      <c r="S47" s="23"/>
      <c r="T47" s="3">
        <f t="shared" si="11"/>
        <v>250</v>
      </c>
      <c r="U47" s="46">
        <f t="shared" si="12"/>
        <v>13600</v>
      </c>
      <c r="W47" s="46">
        <f t="shared" si="13"/>
        <v>33600</v>
      </c>
      <c r="Y47" s="53">
        <f t="shared" si="14"/>
        <v>1.68</v>
      </c>
      <c r="AA47">
        <v>35000</v>
      </c>
      <c r="AB47" s="53">
        <f t="shared" si="15"/>
        <v>0.96</v>
      </c>
    </row>
    <row r="48" spans="1:28" s="13" customFormat="1" x14ac:dyDescent="0.25">
      <c r="A48" s="13" t="s">
        <v>79</v>
      </c>
      <c r="B48" s="55">
        <v>275</v>
      </c>
      <c r="C48" s="55">
        <v>132</v>
      </c>
      <c r="D48" s="55" t="s">
        <v>9</v>
      </c>
      <c r="E48" s="55"/>
      <c r="F48" s="87">
        <v>150</v>
      </c>
      <c r="G48" s="87">
        <v>35000</v>
      </c>
      <c r="H48" s="48">
        <f t="shared" si="8"/>
        <v>3.5000000000000003E-2</v>
      </c>
      <c r="I48" s="56"/>
      <c r="J48" s="48">
        <v>9876</v>
      </c>
      <c r="K48" s="48"/>
      <c r="L48" s="57">
        <v>400</v>
      </c>
      <c r="M48" s="23"/>
      <c r="N48" s="23">
        <v>6</v>
      </c>
      <c r="O48" s="40">
        <f t="shared" si="9"/>
        <v>15000</v>
      </c>
      <c r="Q48" s="23">
        <v>3.4</v>
      </c>
      <c r="R48" s="26">
        <f t="shared" si="10"/>
        <v>3400000</v>
      </c>
      <c r="S48" s="23"/>
      <c r="T48" s="3">
        <f t="shared" si="11"/>
        <v>400</v>
      </c>
      <c r="U48" s="46">
        <f t="shared" si="12"/>
        <v>8500</v>
      </c>
      <c r="W48" s="46">
        <f t="shared" si="13"/>
        <v>23500</v>
      </c>
      <c r="Y48" s="53">
        <f t="shared" si="14"/>
        <v>1.5666666666666667</v>
      </c>
      <c r="AA48">
        <v>35000</v>
      </c>
      <c r="AB48" s="53">
        <f t="shared" si="15"/>
        <v>0.67142857142857137</v>
      </c>
    </row>
    <row r="49" spans="1:28" s="13" customFormat="1" x14ac:dyDescent="0.25">
      <c r="A49" s="13" t="s">
        <v>79</v>
      </c>
      <c r="B49" s="13">
        <v>275</v>
      </c>
      <c r="C49" s="13">
        <v>330</v>
      </c>
      <c r="D49" s="13" t="s">
        <v>7</v>
      </c>
      <c r="F49" s="31">
        <v>600</v>
      </c>
      <c r="G49" s="31">
        <v>26000</v>
      </c>
      <c r="H49" s="27">
        <f t="shared" si="8"/>
        <v>2.5999999999999999E-2</v>
      </c>
      <c r="I49" s="35"/>
      <c r="J49" s="27" t="s">
        <v>53</v>
      </c>
      <c r="K49" s="27"/>
      <c r="L49" s="23">
        <v>225</v>
      </c>
      <c r="M49" s="23"/>
      <c r="N49" s="23">
        <v>8</v>
      </c>
      <c r="O49" s="40">
        <f t="shared" si="9"/>
        <v>35555.555555555555</v>
      </c>
      <c r="Q49" s="23">
        <v>3.9</v>
      </c>
      <c r="R49" s="26">
        <f t="shared" si="10"/>
        <v>3900000</v>
      </c>
      <c r="S49" s="23"/>
      <c r="T49" s="3">
        <f t="shared" si="11"/>
        <v>225</v>
      </c>
      <c r="U49" s="46">
        <f t="shared" si="12"/>
        <v>17333.333333333332</v>
      </c>
      <c r="W49" s="46">
        <f t="shared" si="13"/>
        <v>52888.888888888891</v>
      </c>
      <c r="Y49" s="53">
        <f t="shared" si="14"/>
        <v>1.4875</v>
      </c>
      <c r="AA49">
        <v>26000</v>
      </c>
      <c r="AB49" s="53">
        <f t="shared" si="15"/>
        <v>2.0341880341880341</v>
      </c>
    </row>
    <row r="50" spans="1:28" s="13" customFormat="1" x14ac:dyDescent="0.25">
      <c r="A50" s="13" t="s">
        <v>79</v>
      </c>
      <c r="B50" s="13">
        <v>275</v>
      </c>
      <c r="C50" s="13">
        <v>330</v>
      </c>
      <c r="D50" s="13" t="s">
        <v>8</v>
      </c>
      <c r="F50" s="31">
        <v>750</v>
      </c>
      <c r="G50" s="31">
        <v>22500</v>
      </c>
      <c r="H50" s="27">
        <f t="shared" si="8"/>
        <v>2.2499999999999999E-2</v>
      </c>
      <c r="I50" s="35"/>
      <c r="J50" s="27">
        <v>1225</v>
      </c>
      <c r="K50" s="27"/>
      <c r="L50" s="23">
        <v>400</v>
      </c>
      <c r="M50" s="23"/>
      <c r="N50" s="23">
        <v>9</v>
      </c>
      <c r="O50" s="40">
        <f t="shared" si="9"/>
        <v>22500</v>
      </c>
      <c r="Q50" s="23">
        <v>3.9</v>
      </c>
      <c r="R50" s="26">
        <f t="shared" si="10"/>
        <v>3900000</v>
      </c>
      <c r="S50" s="23"/>
      <c r="T50" s="3">
        <f t="shared" si="11"/>
        <v>400</v>
      </c>
      <c r="U50" s="46">
        <f t="shared" si="12"/>
        <v>9750</v>
      </c>
      <c r="W50" s="46">
        <f t="shared" si="13"/>
        <v>32250</v>
      </c>
      <c r="Y50" s="53">
        <f t="shared" si="14"/>
        <v>1.4333333333333333</v>
      </c>
      <c r="AA50">
        <v>22500</v>
      </c>
      <c r="AB50" s="53">
        <f t="shared" si="15"/>
        <v>1.4333333333333333</v>
      </c>
    </row>
    <row r="51" spans="1:28" s="13" customFormat="1" x14ac:dyDescent="0.25">
      <c r="A51" s="13" t="s">
        <v>79</v>
      </c>
      <c r="B51" s="13">
        <v>275</v>
      </c>
      <c r="C51" s="13">
        <v>330</v>
      </c>
      <c r="D51" s="13" t="s">
        <v>9</v>
      </c>
      <c r="F51" s="31">
        <v>1000</v>
      </c>
      <c r="G51" s="31">
        <v>19000</v>
      </c>
      <c r="H51" s="27">
        <f t="shared" si="8"/>
        <v>1.9E-2</v>
      </c>
      <c r="I51" s="35"/>
      <c r="J51" s="27" t="s">
        <v>53</v>
      </c>
      <c r="K51" s="27"/>
      <c r="L51" s="23">
        <v>700</v>
      </c>
      <c r="M51" s="23"/>
      <c r="N51" s="23">
        <v>12</v>
      </c>
      <c r="O51" s="40">
        <f t="shared" si="9"/>
        <v>17142.857142857141</v>
      </c>
      <c r="Q51" s="23">
        <v>3.9</v>
      </c>
      <c r="R51" s="26">
        <f t="shared" si="10"/>
        <v>3900000</v>
      </c>
      <c r="S51" s="23"/>
      <c r="T51" s="3">
        <f t="shared" si="11"/>
        <v>700</v>
      </c>
      <c r="U51" s="46">
        <f t="shared" si="12"/>
        <v>5571.4285714285716</v>
      </c>
      <c r="W51" s="46">
        <f t="shared" si="13"/>
        <v>22714.285714285714</v>
      </c>
      <c r="Y51" s="53">
        <f t="shared" si="14"/>
        <v>1.3250000000000002</v>
      </c>
      <c r="AA51">
        <v>19000</v>
      </c>
      <c r="AB51" s="53">
        <f t="shared" si="15"/>
        <v>1.1954887218045112</v>
      </c>
    </row>
    <row r="52" spans="1:28" s="13" customFormat="1" x14ac:dyDescent="0.25">
      <c r="A52" s="13" t="s">
        <v>79</v>
      </c>
      <c r="B52" s="55">
        <v>275</v>
      </c>
      <c r="C52" s="55">
        <v>500</v>
      </c>
      <c r="D52" s="55" t="s">
        <v>7</v>
      </c>
      <c r="E52" s="55"/>
      <c r="F52" s="87">
        <v>370</v>
      </c>
      <c r="G52" s="87">
        <v>31000</v>
      </c>
      <c r="H52" s="48">
        <f t="shared" si="8"/>
        <v>3.1E-2</v>
      </c>
      <c r="I52" s="56"/>
      <c r="J52" s="48" t="s">
        <v>323</v>
      </c>
      <c r="K52" s="48"/>
      <c r="L52" s="57">
        <v>600</v>
      </c>
      <c r="M52" s="23"/>
      <c r="N52" s="23">
        <v>15</v>
      </c>
      <c r="O52" s="40">
        <f t="shared" si="9"/>
        <v>25000</v>
      </c>
      <c r="Q52" s="23">
        <v>6.9</v>
      </c>
      <c r="R52" s="26">
        <f t="shared" si="10"/>
        <v>6900000</v>
      </c>
      <c r="S52" s="23"/>
      <c r="T52" s="3">
        <f t="shared" si="11"/>
        <v>600</v>
      </c>
      <c r="U52" s="46">
        <f t="shared" si="12"/>
        <v>11500</v>
      </c>
      <c r="W52" s="46">
        <f t="shared" si="13"/>
        <v>36500</v>
      </c>
      <c r="Y52" s="53">
        <f t="shared" si="14"/>
        <v>1.46</v>
      </c>
      <c r="AA52">
        <v>31000</v>
      </c>
      <c r="AB52" s="53">
        <f t="shared" si="15"/>
        <v>1.1774193548387097</v>
      </c>
    </row>
    <row r="53" spans="1:28" s="13" customFormat="1" x14ac:dyDescent="0.25">
      <c r="A53" s="13" t="s">
        <v>79</v>
      </c>
      <c r="B53" s="55">
        <v>275</v>
      </c>
      <c r="C53" s="55">
        <v>500</v>
      </c>
      <c r="D53" s="55" t="s">
        <v>8</v>
      </c>
      <c r="E53" s="55"/>
      <c r="F53" s="87">
        <v>370</v>
      </c>
      <c r="G53" s="87">
        <v>31000</v>
      </c>
      <c r="H53" s="48">
        <f t="shared" si="8"/>
        <v>3.1E-2</v>
      </c>
      <c r="I53" s="56"/>
      <c r="J53" s="48" t="s">
        <v>53</v>
      </c>
      <c r="K53" s="48"/>
      <c r="L53" s="57">
        <v>750</v>
      </c>
      <c r="M53" s="23"/>
      <c r="N53" s="23">
        <v>16</v>
      </c>
      <c r="O53" s="40">
        <f t="shared" si="9"/>
        <v>21333.333333333332</v>
      </c>
      <c r="Q53" s="23">
        <v>6.9</v>
      </c>
      <c r="R53" s="26">
        <f t="shared" si="10"/>
        <v>6900000</v>
      </c>
      <c r="S53" s="23"/>
      <c r="T53" s="3">
        <f t="shared" si="11"/>
        <v>750</v>
      </c>
      <c r="U53" s="46">
        <f t="shared" si="12"/>
        <v>9200</v>
      </c>
      <c r="W53" s="46">
        <f t="shared" si="13"/>
        <v>30533.333333333332</v>
      </c>
      <c r="Y53" s="53">
        <f t="shared" si="14"/>
        <v>1.4312500000000001</v>
      </c>
      <c r="AA53">
        <v>31000</v>
      </c>
      <c r="AB53" s="53">
        <f t="shared" si="15"/>
        <v>0.98494623655913971</v>
      </c>
    </row>
    <row r="54" spans="1:28" s="13" customFormat="1" x14ac:dyDescent="0.25">
      <c r="A54" s="13" t="s">
        <v>79</v>
      </c>
      <c r="B54" s="55">
        <v>275</v>
      </c>
      <c r="C54" s="55">
        <v>500</v>
      </c>
      <c r="D54" s="55" t="s">
        <v>9</v>
      </c>
      <c r="E54" s="55"/>
      <c r="F54" s="87">
        <v>370</v>
      </c>
      <c r="G54" s="87">
        <v>31000</v>
      </c>
      <c r="H54" s="48">
        <f t="shared" si="8"/>
        <v>3.1E-2</v>
      </c>
      <c r="I54" s="56"/>
      <c r="J54" s="48" t="s">
        <v>53</v>
      </c>
      <c r="K54" s="48"/>
      <c r="L54" s="57">
        <v>1000</v>
      </c>
      <c r="M54" s="23"/>
      <c r="N54" s="23">
        <v>18</v>
      </c>
      <c r="O54" s="40">
        <f t="shared" si="9"/>
        <v>18000</v>
      </c>
      <c r="Q54" s="23">
        <v>6.9</v>
      </c>
      <c r="R54" s="26">
        <f t="shared" si="10"/>
        <v>6900000</v>
      </c>
      <c r="S54" s="23"/>
      <c r="T54" s="3">
        <f t="shared" si="11"/>
        <v>1000</v>
      </c>
      <c r="U54" s="46">
        <f t="shared" si="12"/>
        <v>6900</v>
      </c>
      <c r="W54" s="46">
        <f t="shared" si="13"/>
        <v>24900</v>
      </c>
      <c r="Y54" s="53">
        <f t="shared" si="14"/>
        <v>1.3833333333333333</v>
      </c>
      <c r="AA54">
        <v>31000</v>
      </c>
      <c r="AB54" s="53">
        <f t="shared" si="15"/>
        <v>0.8032258064516129</v>
      </c>
    </row>
    <row r="55" spans="1:28" s="13" customFormat="1" x14ac:dyDescent="0.25">
      <c r="A55" s="13" t="s">
        <v>79</v>
      </c>
      <c r="B55" s="13">
        <v>330</v>
      </c>
      <c r="C55" s="13">
        <v>132</v>
      </c>
      <c r="D55" s="13" t="s">
        <v>7</v>
      </c>
      <c r="F55" s="31">
        <v>225</v>
      </c>
      <c r="G55" s="31">
        <v>37500</v>
      </c>
      <c r="H55" s="27">
        <f t="shared" si="8"/>
        <v>3.7499999999999999E-2</v>
      </c>
      <c r="I55" s="35"/>
      <c r="J55" s="27" t="s">
        <v>53</v>
      </c>
      <c r="K55" s="27"/>
      <c r="L55" s="23">
        <v>225</v>
      </c>
      <c r="M55" s="23"/>
      <c r="N55" s="23">
        <v>8</v>
      </c>
      <c r="O55" s="40">
        <f t="shared" si="9"/>
        <v>35555.555555555555</v>
      </c>
      <c r="Q55" s="23">
        <v>3.9</v>
      </c>
      <c r="R55" s="26">
        <f t="shared" si="10"/>
        <v>3900000</v>
      </c>
      <c r="S55" s="23"/>
      <c r="T55" s="3">
        <f t="shared" si="11"/>
        <v>225</v>
      </c>
      <c r="U55" s="46">
        <f t="shared" si="12"/>
        <v>17333.333333333332</v>
      </c>
      <c r="W55" s="46">
        <f t="shared" si="13"/>
        <v>52888.888888888891</v>
      </c>
      <c r="Y55" s="53">
        <f t="shared" si="14"/>
        <v>1.4875</v>
      </c>
      <c r="AA55">
        <v>37500</v>
      </c>
      <c r="AB55" s="53">
        <f t="shared" si="15"/>
        <v>1.4103703703703705</v>
      </c>
    </row>
    <row r="56" spans="1:28" s="13" customFormat="1" x14ac:dyDescent="0.25">
      <c r="A56" s="13" t="s">
        <v>79</v>
      </c>
      <c r="B56" s="13">
        <v>330</v>
      </c>
      <c r="C56" s="13">
        <v>132</v>
      </c>
      <c r="D56" s="13" t="s">
        <v>8</v>
      </c>
      <c r="F56" s="31">
        <v>400</v>
      </c>
      <c r="G56" s="31">
        <v>24000</v>
      </c>
      <c r="H56" s="27">
        <f t="shared" si="8"/>
        <v>2.4E-2</v>
      </c>
      <c r="I56" s="35"/>
      <c r="J56" s="27" t="s">
        <v>53</v>
      </c>
      <c r="K56" s="27"/>
      <c r="L56" s="23">
        <v>400</v>
      </c>
      <c r="M56" s="23"/>
      <c r="N56" s="23">
        <v>9</v>
      </c>
      <c r="O56" s="40">
        <f t="shared" si="9"/>
        <v>22500</v>
      </c>
      <c r="Q56" s="23">
        <v>3.9</v>
      </c>
      <c r="R56" s="26">
        <f t="shared" si="10"/>
        <v>3900000</v>
      </c>
      <c r="S56" s="23"/>
      <c r="T56" s="3">
        <f t="shared" si="11"/>
        <v>400</v>
      </c>
      <c r="U56" s="46">
        <f t="shared" si="12"/>
        <v>9750</v>
      </c>
      <c r="W56" s="46">
        <f t="shared" si="13"/>
        <v>32250</v>
      </c>
      <c r="Y56" s="53">
        <f t="shared" si="14"/>
        <v>1.4333333333333333</v>
      </c>
      <c r="AA56">
        <v>24000</v>
      </c>
      <c r="AB56" s="53">
        <f t="shared" si="15"/>
        <v>1.34375</v>
      </c>
    </row>
    <row r="57" spans="1:28" s="13" customFormat="1" x14ac:dyDescent="0.25">
      <c r="A57" s="13" t="s">
        <v>79</v>
      </c>
      <c r="B57" s="13">
        <v>330</v>
      </c>
      <c r="C57" s="13">
        <v>132</v>
      </c>
      <c r="D57" s="13" t="s">
        <v>9</v>
      </c>
      <c r="F57" s="31">
        <v>700</v>
      </c>
      <c r="G57" s="31">
        <v>18000</v>
      </c>
      <c r="H57" s="27">
        <f t="shared" si="8"/>
        <v>1.7999999999999999E-2</v>
      </c>
      <c r="I57" s="35"/>
      <c r="J57" s="27">
        <v>375</v>
      </c>
      <c r="K57" s="27"/>
      <c r="L57" s="23">
        <v>700</v>
      </c>
      <c r="M57" s="23"/>
      <c r="N57" s="23">
        <v>12</v>
      </c>
      <c r="O57" s="40">
        <f t="shared" si="9"/>
        <v>17142.857142857141</v>
      </c>
      <c r="Q57" s="23">
        <v>3.9</v>
      </c>
      <c r="R57" s="26">
        <f t="shared" si="10"/>
        <v>3900000</v>
      </c>
      <c r="S57" s="23"/>
      <c r="T57" s="3">
        <f t="shared" si="11"/>
        <v>700</v>
      </c>
      <c r="U57" s="46">
        <f t="shared" si="12"/>
        <v>5571.4285714285716</v>
      </c>
      <c r="W57" s="46">
        <f t="shared" si="13"/>
        <v>22714.285714285714</v>
      </c>
      <c r="Y57" s="53">
        <f t="shared" si="14"/>
        <v>1.3250000000000002</v>
      </c>
      <c r="AA57">
        <v>18000</v>
      </c>
      <c r="AB57" s="53">
        <f t="shared" si="15"/>
        <v>1.2619047619047619</v>
      </c>
    </row>
    <row r="58" spans="1:28" s="13" customFormat="1" x14ac:dyDescent="0.25">
      <c r="A58" s="13" t="s">
        <v>79</v>
      </c>
      <c r="B58" s="55">
        <v>330</v>
      </c>
      <c r="C58" s="55">
        <v>220</v>
      </c>
      <c r="D58" s="55" t="s">
        <v>7</v>
      </c>
      <c r="E58" s="55"/>
      <c r="F58" s="87">
        <v>225</v>
      </c>
      <c r="G58" s="87">
        <v>37500</v>
      </c>
      <c r="H58" s="48">
        <f t="shared" si="8"/>
        <v>3.7499999999999999E-2</v>
      </c>
      <c r="I58" s="56"/>
      <c r="J58" s="48"/>
      <c r="K58" s="48"/>
      <c r="L58" s="57">
        <v>225</v>
      </c>
      <c r="M58" s="23"/>
      <c r="N58" s="23">
        <v>8</v>
      </c>
      <c r="O58" s="40">
        <f t="shared" si="9"/>
        <v>35555.555555555555</v>
      </c>
      <c r="Q58" s="23">
        <v>3.9</v>
      </c>
      <c r="R58" s="26">
        <f t="shared" si="10"/>
        <v>3900000</v>
      </c>
      <c r="S58" s="23"/>
      <c r="T58" s="3">
        <f t="shared" si="11"/>
        <v>225</v>
      </c>
      <c r="U58" s="46">
        <f t="shared" si="12"/>
        <v>17333.333333333332</v>
      </c>
      <c r="W58" s="46">
        <f t="shared" si="13"/>
        <v>52888.888888888891</v>
      </c>
      <c r="Y58" s="53">
        <f t="shared" si="14"/>
        <v>1.4875</v>
      </c>
      <c r="AA58">
        <v>37500</v>
      </c>
      <c r="AB58" s="53">
        <f t="shared" si="15"/>
        <v>1.4103703703703705</v>
      </c>
    </row>
    <row r="59" spans="1:28" s="13" customFormat="1" x14ac:dyDescent="0.25">
      <c r="A59" s="13" t="s">
        <v>79</v>
      </c>
      <c r="B59" s="55">
        <v>330</v>
      </c>
      <c r="C59" s="55">
        <v>220</v>
      </c>
      <c r="D59" s="55" t="s">
        <v>8</v>
      </c>
      <c r="E59" s="55"/>
      <c r="F59" s="87">
        <v>400</v>
      </c>
      <c r="G59" s="87">
        <v>24000</v>
      </c>
      <c r="H59" s="48">
        <f t="shared" si="8"/>
        <v>2.4E-2</v>
      </c>
      <c r="I59" s="56"/>
      <c r="J59" s="48"/>
      <c r="K59" s="48"/>
      <c r="L59" s="57">
        <v>400</v>
      </c>
      <c r="M59" s="23"/>
      <c r="N59" s="23">
        <v>9</v>
      </c>
      <c r="O59" s="40">
        <f t="shared" si="9"/>
        <v>22500</v>
      </c>
      <c r="Q59" s="23">
        <v>3.9</v>
      </c>
      <c r="R59" s="26">
        <f t="shared" si="10"/>
        <v>3900000</v>
      </c>
      <c r="S59" s="23"/>
      <c r="T59" s="3">
        <f t="shared" si="11"/>
        <v>400</v>
      </c>
      <c r="U59" s="46">
        <f t="shared" si="12"/>
        <v>9750</v>
      </c>
      <c r="W59" s="46">
        <f t="shared" si="13"/>
        <v>32250</v>
      </c>
      <c r="Y59" s="53">
        <f t="shared" si="14"/>
        <v>1.4333333333333333</v>
      </c>
      <c r="AA59">
        <v>24000</v>
      </c>
      <c r="AB59" s="53">
        <f t="shared" si="15"/>
        <v>1.34375</v>
      </c>
    </row>
    <row r="60" spans="1:28" s="13" customFormat="1" x14ac:dyDescent="0.25">
      <c r="A60" s="13" t="s">
        <v>79</v>
      </c>
      <c r="B60" s="55">
        <v>330</v>
      </c>
      <c r="C60" s="55">
        <v>220</v>
      </c>
      <c r="D60" s="55" t="s">
        <v>9</v>
      </c>
      <c r="E60" s="55"/>
      <c r="F60" s="87">
        <v>700</v>
      </c>
      <c r="G60" s="87">
        <v>18000</v>
      </c>
      <c r="H60" s="48">
        <f t="shared" si="8"/>
        <v>1.7999999999999999E-2</v>
      </c>
      <c r="I60" s="56"/>
      <c r="J60" s="48"/>
      <c r="K60" s="48"/>
      <c r="L60" s="57">
        <v>700</v>
      </c>
      <c r="M60" s="23"/>
      <c r="N60" s="23">
        <v>12</v>
      </c>
      <c r="O60" s="40">
        <f t="shared" si="9"/>
        <v>17142.857142857141</v>
      </c>
      <c r="Q60" s="23">
        <v>3.9</v>
      </c>
      <c r="R60" s="26">
        <f t="shared" si="10"/>
        <v>3900000</v>
      </c>
      <c r="S60" s="23"/>
      <c r="T60" s="3">
        <f t="shared" si="11"/>
        <v>700</v>
      </c>
      <c r="U60" s="46">
        <f t="shared" si="12"/>
        <v>5571.4285714285716</v>
      </c>
      <c r="W60" s="46">
        <f t="shared" si="13"/>
        <v>22714.285714285714</v>
      </c>
      <c r="Y60" s="53">
        <f t="shared" si="14"/>
        <v>1.3250000000000002</v>
      </c>
      <c r="AA60">
        <v>18000</v>
      </c>
      <c r="AB60" s="53">
        <f t="shared" si="15"/>
        <v>1.2619047619047619</v>
      </c>
    </row>
    <row r="61" spans="1:28" s="13" customFormat="1" x14ac:dyDescent="0.25">
      <c r="A61" s="13" t="s">
        <v>79</v>
      </c>
      <c r="B61" s="13">
        <v>330</v>
      </c>
      <c r="C61" s="13">
        <v>500</v>
      </c>
      <c r="D61" s="13" t="s">
        <v>7</v>
      </c>
      <c r="F61" s="31">
        <v>1000</v>
      </c>
      <c r="G61" s="31">
        <v>19000</v>
      </c>
      <c r="H61" s="27">
        <f t="shared" si="8"/>
        <v>1.9E-2</v>
      </c>
      <c r="I61" s="35"/>
      <c r="J61" s="27">
        <v>1000</v>
      </c>
      <c r="K61" s="27"/>
      <c r="L61" s="23">
        <v>750</v>
      </c>
      <c r="M61" s="23"/>
      <c r="N61" s="23">
        <v>16</v>
      </c>
      <c r="O61" s="40">
        <f t="shared" si="9"/>
        <v>21333.333333333332</v>
      </c>
      <c r="Q61" s="23">
        <v>6.9</v>
      </c>
      <c r="R61" s="26">
        <f t="shared" si="10"/>
        <v>6900000</v>
      </c>
      <c r="S61" s="23"/>
      <c r="T61" s="3">
        <f t="shared" si="11"/>
        <v>750</v>
      </c>
      <c r="U61" s="46">
        <f t="shared" si="12"/>
        <v>9200</v>
      </c>
      <c r="W61" s="46">
        <f t="shared" si="13"/>
        <v>30533.333333333332</v>
      </c>
      <c r="Y61" s="53">
        <f t="shared" si="14"/>
        <v>1.4312500000000001</v>
      </c>
      <c r="AA61">
        <v>19000</v>
      </c>
      <c r="AB61" s="53">
        <f t="shared" si="15"/>
        <v>1.607017543859649</v>
      </c>
    </row>
    <row r="62" spans="1:28" s="13" customFormat="1" x14ac:dyDescent="0.25">
      <c r="A62" s="13" t="s">
        <v>79</v>
      </c>
      <c r="B62" s="13">
        <v>330</v>
      </c>
      <c r="C62" s="13">
        <v>500</v>
      </c>
      <c r="D62" s="13" t="s">
        <v>8</v>
      </c>
      <c r="F62" s="31">
        <v>1000</v>
      </c>
      <c r="G62" s="31">
        <v>19000</v>
      </c>
      <c r="H62" s="27">
        <f t="shared" si="8"/>
        <v>1.9E-2</v>
      </c>
      <c r="I62" s="35"/>
      <c r="J62" s="27" t="s">
        <v>53</v>
      </c>
      <c r="K62" s="27"/>
      <c r="L62" s="23">
        <v>1000</v>
      </c>
      <c r="M62" s="23"/>
      <c r="N62" s="23">
        <v>18</v>
      </c>
      <c r="O62" s="40">
        <f t="shared" si="9"/>
        <v>18000</v>
      </c>
      <c r="Q62" s="23">
        <v>6.9</v>
      </c>
      <c r="R62" s="26">
        <f t="shared" si="10"/>
        <v>6900000</v>
      </c>
      <c r="S62" s="23"/>
      <c r="T62" s="3">
        <f t="shared" si="11"/>
        <v>1000</v>
      </c>
      <c r="U62" s="46">
        <f t="shared" si="12"/>
        <v>6900</v>
      </c>
      <c r="W62" s="46">
        <f t="shared" si="13"/>
        <v>24900</v>
      </c>
      <c r="Y62" s="53">
        <f t="shared" si="14"/>
        <v>1.3833333333333333</v>
      </c>
      <c r="AA62">
        <v>19000</v>
      </c>
      <c r="AB62" s="53">
        <f t="shared" si="15"/>
        <v>1.3105263157894738</v>
      </c>
    </row>
    <row r="63" spans="1:28" s="13" customFormat="1" x14ac:dyDescent="0.25">
      <c r="A63" s="13" t="s">
        <v>79</v>
      </c>
      <c r="B63" s="13">
        <v>330</v>
      </c>
      <c r="C63" s="13">
        <v>500</v>
      </c>
      <c r="D63" s="13" t="s">
        <v>9</v>
      </c>
      <c r="F63" s="31">
        <v>1000</v>
      </c>
      <c r="G63" s="31">
        <v>19000</v>
      </c>
      <c r="H63" s="27">
        <f t="shared" si="8"/>
        <v>1.9E-2</v>
      </c>
      <c r="I63" s="35"/>
      <c r="J63" s="27" t="s">
        <v>53</v>
      </c>
      <c r="K63" s="27"/>
      <c r="L63" s="23">
        <v>1500</v>
      </c>
      <c r="M63" s="23"/>
      <c r="N63" s="23">
        <v>20</v>
      </c>
      <c r="O63" s="40">
        <f t="shared" si="9"/>
        <v>13333.333333333334</v>
      </c>
      <c r="Q63" s="23">
        <v>6.9</v>
      </c>
      <c r="R63" s="26">
        <f t="shared" si="10"/>
        <v>6900000</v>
      </c>
      <c r="S63" s="23"/>
      <c r="T63" s="3">
        <f t="shared" si="11"/>
        <v>1500</v>
      </c>
      <c r="U63" s="46">
        <f t="shared" si="12"/>
        <v>4600</v>
      </c>
      <c r="W63" s="46">
        <f t="shared" si="13"/>
        <v>17933.333333333336</v>
      </c>
      <c r="Y63" s="53">
        <f t="shared" si="14"/>
        <v>1.3450000000000002</v>
      </c>
      <c r="AA63">
        <v>19000</v>
      </c>
      <c r="AB63" s="53">
        <f t="shared" si="15"/>
        <v>0.94385964912280718</v>
      </c>
    </row>
    <row r="64" spans="1:28" s="13" customFormat="1" x14ac:dyDescent="0.25">
      <c r="A64" s="13" t="s">
        <v>79</v>
      </c>
      <c r="B64" s="55">
        <v>500</v>
      </c>
      <c r="C64" s="55">
        <v>132</v>
      </c>
      <c r="D64" s="55" t="s">
        <v>7</v>
      </c>
      <c r="E64" s="55"/>
      <c r="F64" s="87">
        <v>600</v>
      </c>
      <c r="G64" s="87">
        <v>26000</v>
      </c>
      <c r="H64" s="48">
        <f t="shared" si="8"/>
        <v>2.5999999999999999E-2</v>
      </c>
      <c r="I64" s="56"/>
      <c r="J64" s="48"/>
      <c r="K64" s="48"/>
      <c r="L64" s="57">
        <v>600</v>
      </c>
      <c r="M64" s="23"/>
      <c r="N64" s="23">
        <v>15</v>
      </c>
      <c r="O64" s="40">
        <f t="shared" si="9"/>
        <v>25000</v>
      </c>
      <c r="Q64" s="23">
        <v>6.9</v>
      </c>
      <c r="R64" s="26">
        <f t="shared" si="10"/>
        <v>6900000</v>
      </c>
      <c r="S64" s="23"/>
      <c r="T64" s="3">
        <f t="shared" si="11"/>
        <v>600</v>
      </c>
      <c r="U64" s="46">
        <f t="shared" si="12"/>
        <v>11500</v>
      </c>
      <c r="W64" s="46">
        <f t="shared" si="13"/>
        <v>36500</v>
      </c>
      <c r="Y64" s="53">
        <f t="shared" si="14"/>
        <v>1.46</v>
      </c>
      <c r="AA64">
        <v>26000</v>
      </c>
      <c r="AB64" s="53">
        <f t="shared" si="15"/>
        <v>1.4038461538461537</v>
      </c>
    </row>
    <row r="65" spans="1:28" s="13" customFormat="1" x14ac:dyDescent="0.25">
      <c r="A65" s="13" t="s">
        <v>79</v>
      </c>
      <c r="B65" s="55">
        <v>500</v>
      </c>
      <c r="C65" s="55">
        <v>132</v>
      </c>
      <c r="D65" s="55" t="s">
        <v>8</v>
      </c>
      <c r="E65" s="55"/>
      <c r="F65" s="87">
        <v>750</v>
      </c>
      <c r="G65" s="87">
        <v>22500</v>
      </c>
      <c r="H65" s="48">
        <f t="shared" si="8"/>
        <v>2.2499999999999999E-2</v>
      </c>
      <c r="I65" s="56"/>
      <c r="J65" s="48"/>
      <c r="K65" s="48"/>
      <c r="L65" s="57">
        <v>750</v>
      </c>
      <c r="M65" s="23"/>
      <c r="N65" s="23">
        <v>16</v>
      </c>
      <c r="O65" s="40">
        <f t="shared" si="9"/>
        <v>21333.333333333332</v>
      </c>
      <c r="Q65" s="23">
        <v>6.9</v>
      </c>
      <c r="R65" s="26">
        <f t="shared" si="10"/>
        <v>6900000</v>
      </c>
      <c r="S65" s="23"/>
      <c r="T65" s="3">
        <f t="shared" si="11"/>
        <v>750</v>
      </c>
      <c r="U65" s="46">
        <f t="shared" si="12"/>
        <v>9200</v>
      </c>
      <c r="W65" s="46">
        <f t="shared" si="13"/>
        <v>30533.333333333332</v>
      </c>
      <c r="Y65" s="53">
        <f t="shared" si="14"/>
        <v>1.4312500000000001</v>
      </c>
      <c r="AA65">
        <v>22500</v>
      </c>
      <c r="AB65" s="53">
        <f t="shared" si="15"/>
        <v>1.357037037037037</v>
      </c>
    </row>
    <row r="66" spans="1:28" s="13" customFormat="1" x14ac:dyDescent="0.25">
      <c r="A66" s="13" t="s">
        <v>79</v>
      </c>
      <c r="B66" s="55">
        <v>500</v>
      </c>
      <c r="C66" s="55">
        <v>132</v>
      </c>
      <c r="D66" s="55" t="s">
        <v>9</v>
      </c>
      <c r="E66" s="55"/>
      <c r="F66" s="87">
        <v>1000</v>
      </c>
      <c r="G66" s="87">
        <v>19000</v>
      </c>
      <c r="H66" s="48">
        <f t="shared" si="8"/>
        <v>1.9E-2</v>
      </c>
      <c r="I66" s="56"/>
      <c r="J66" s="48"/>
      <c r="K66" s="48"/>
      <c r="L66" s="57">
        <v>1000</v>
      </c>
      <c r="M66" s="23"/>
      <c r="N66" s="23">
        <v>18</v>
      </c>
      <c r="O66" s="40">
        <f t="shared" si="9"/>
        <v>18000</v>
      </c>
      <c r="Q66" s="23">
        <v>6.9</v>
      </c>
      <c r="R66" s="26">
        <f t="shared" si="10"/>
        <v>6900000</v>
      </c>
      <c r="S66" s="23"/>
      <c r="T66" s="3">
        <f t="shared" si="11"/>
        <v>1000</v>
      </c>
      <c r="U66" s="46">
        <f t="shared" si="12"/>
        <v>6900</v>
      </c>
      <c r="W66" s="46">
        <f t="shared" si="13"/>
        <v>24900</v>
      </c>
      <c r="Y66" s="53">
        <f t="shared" si="14"/>
        <v>1.3833333333333333</v>
      </c>
      <c r="AA66">
        <v>19000</v>
      </c>
      <c r="AB66" s="53">
        <f t="shared" si="15"/>
        <v>1.3105263157894738</v>
      </c>
    </row>
    <row r="67" spans="1:28" s="13" customFormat="1" x14ac:dyDescent="0.25">
      <c r="A67" s="13" t="s">
        <v>79</v>
      </c>
      <c r="B67" s="13">
        <v>500</v>
      </c>
      <c r="C67" s="13">
        <v>220</v>
      </c>
      <c r="D67" s="13" t="s">
        <v>7</v>
      </c>
      <c r="F67" s="31">
        <v>600</v>
      </c>
      <c r="G67" s="31">
        <v>26000</v>
      </c>
      <c r="H67" s="27">
        <f t="shared" si="8"/>
        <v>2.5999999999999999E-2</v>
      </c>
      <c r="I67" s="35"/>
      <c r="J67" s="27">
        <v>0</v>
      </c>
      <c r="K67" s="27"/>
      <c r="L67" s="23">
        <v>600</v>
      </c>
      <c r="M67" s="23"/>
      <c r="N67" s="23">
        <v>15</v>
      </c>
      <c r="O67" s="40">
        <f t="shared" si="9"/>
        <v>25000</v>
      </c>
      <c r="Q67" s="23">
        <v>6.9</v>
      </c>
      <c r="R67" s="26">
        <f t="shared" si="10"/>
        <v>6900000</v>
      </c>
      <c r="S67" s="23"/>
      <c r="T67" s="3">
        <f t="shared" si="11"/>
        <v>600</v>
      </c>
      <c r="U67" s="46">
        <f t="shared" si="12"/>
        <v>11500</v>
      </c>
      <c r="W67" s="46">
        <f t="shared" si="13"/>
        <v>36500</v>
      </c>
      <c r="Y67" s="53">
        <f t="shared" si="14"/>
        <v>1.46</v>
      </c>
      <c r="AA67">
        <v>26000</v>
      </c>
      <c r="AB67" s="53">
        <f t="shared" si="15"/>
        <v>1.4038461538461537</v>
      </c>
    </row>
    <row r="68" spans="1:28" s="13" customFormat="1" x14ac:dyDescent="0.25">
      <c r="A68" s="13" t="s">
        <v>79</v>
      </c>
      <c r="B68" s="13">
        <v>500</v>
      </c>
      <c r="C68" s="13">
        <v>220</v>
      </c>
      <c r="D68" s="13" t="s">
        <v>8</v>
      </c>
      <c r="F68" s="31">
        <v>750</v>
      </c>
      <c r="G68" s="31">
        <v>22500</v>
      </c>
      <c r="H68" s="27">
        <f t="shared" si="8"/>
        <v>2.2499999999999999E-2</v>
      </c>
      <c r="I68" s="35"/>
      <c r="J68" s="27" t="s">
        <v>53</v>
      </c>
      <c r="K68" s="27"/>
      <c r="L68" s="23">
        <v>750</v>
      </c>
      <c r="M68" s="23"/>
      <c r="N68" s="23">
        <v>16</v>
      </c>
      <c r="O68" s="40">
        <f t="shared" si="9"/>
        <v>21333.333333333332</v>
      </c>
      <c r="Q68" s="23">
        <v>6.9</v>
      </c>
      <c r="R68" s="26">
        <f t="shared" si="10"/>
        <v>6900000</v>
      </c>
      <c r="S68" s="23"/>
      <c r="T68" s="3">
        <f t="shared" si="11"/>
        <v>750</v>
      </c>
      <c r="U68" s="46">
        <f t="shared" si="12"/>
        <v>9200</v>
      </c>
      <c r="W68" s="46">
        <f t="shared" si="13"/>
        <v>30533.333333333332</v>
      </c>
      <c r="Y68" s="53">
        <f t="shared" si="14"/>
        <v>1.4312500000000001</v>
      </c>
      <c r="AA68">
        <v>22500</v>
      </c>
      <c r="AB68" s="53">
        <f t="shared" si="15"/>
        <v>1.357037037037037</v>
      </c>
    </row>
    <row r="69" spans="1:28" s="13" customFormat="1" x14ac:dyDescent="0.25">
      <c r="A69" s="13" t="s">
        <v>79</v>
      </c>
      <c r="B69" s="13">
        <v>500</v>
      </c>
      <c r="C69" s="13">
        <v>220</v>
      </c>
      <c r="D69" s="13" t="s">
        <v>9</v>
      </c>
      <c r="F69" s="31">
        <v>1000</v>
      </c>
      <c r="G69" s="31">
        <v>19000</v>
      </c>
      <c r="H69" s="27">
        <f t="shared" si="8"/>
        <v>1.9E-2</v>
      </c>
      <c r="I69" s="35"/>
      <c r="J69" s="27" t="s">
        <v>53</v>
      </c>
      <c r="K69" s="27"/>
      <c r="L69" s="23">
        <v>1000</v>
      </c>
      <c r="M69" s="23"/>
      <c r="N69" s="23">
        <v>18</v>
      </c>
      <c r="O69" s="40">
        <f t="shared" si="9"/>
        <v>18000</v>
      </c>
      <c r="Q69" s="23">
        <v>6.9</v>
      </c>
      <c r="R69" s="26">
        <f t="shared" si="10"/>
        <v>6900000</v>
      </c>
      <c r="S69" s="23"/>
      <c r="T69" s="3">
        <f t="shared" si="11"/>
        <v>1000</v>
      </c>
      <c r="U69" s="46">
        <f t="shared" si="12"/>
        <v>6900</v>
      </c>
      <c r="W69" s="46">
        <f t="shared" si="13"/>
        <v>24900</v>
      </c>
      <c r="Y69" s="53">
        <f t="shared" si="14"/>
        <v>1.3833333333333333</v>
      </c>
      <c r="AA69">
        <v>19000</v>
      </c>
      <c r="AB69" s="53">
        <f t="shared" si="15"/>
        <v>1.3105263157894738</v>
      </c>
    </row>
    <row r="70" spans="1:28" s="13" customFormat="1" x14ac:dyDescent="0.25">
      <c r="A70" s="13" t="s">
        <v>79</v>
      </c>
      <c r="B70" s="55">
        <v>500</v>
      </c>
      <c r="C70" s="55">
        <v>330</v>
      </c>
      <c r="D70" s="55" t="s">
        <v>7</v>
      </c>
      <c r="E70" s="55"/>
      <c r="F70" s="87">
        <v>1000</v>
      </c>
      <c r="G70" s="87">
        <v>19000</v>
      </c>
      <c r="H70" s="48">
        <f t="shared" si="8"/>
        <v>1.9E-2</v>
      </c>
      <c r="I70" s="56"/>
      <c r="J70" s="48"/>
      <c r="K70" s="48"/>
      <c r="L70" s="57">
        <v>750</v>
      </c>
      <c r="M70" s="23"/>
      <c r="N70" s="23">
        <v>16</v>
      </c>
      <c r="O70" s="40">
        <f t="shared" si="9"/>
        <v>21333.333333333332</v>
      </c>
      <c r="Q70" s="23">
        <v>6.9</v>
      </c>
      <c r="R70" s="26">
        <f t="shared" si="10"/>
        <v>6900000</v>
      </c>
      <c r="S70" s="23"/>
      <c r="T70" s="3">
        <f t="shared" si="11"/>
        <v>750</v>
      </c>
      <c r="U70" s="46">
        <f t="shared" si="12"/>
        <v>9200</v>
      </c>
      <c r="W70" s="46">
        <f t="shared" si="13"/>
        <v>30533.333333333332</v>
      </c>
      <c r="Y70" s="53">
        <f t="shared" si="14"/>
        <v>1.4312500000000001</v>
      </c>
      <c r="AA70">
        <v>19000</v>
      </c>
      <c r="AB70" s="53">
        <f t="shared" si="15"/>
        <v>1.607017543859649</v>
      </c>
    </row>
    <row r="71" spans="1:28" s="13" customFormat="1" x14ac:dyDescent="0.25">
      <c r="A71" s="13" t="s">
        <v>79</v>
      </c>
      <c r="B71" s="55">
        <v>500</v>
      </c>
      <c r="C71" s="55">
        <v>330</v>
      </c>
      <c r="D71" s="55" t="s">
        <v>8</v>
      </c>
      <c r="E71" s="55"/>
      <c r="F71" s="87">
        <v>1000</v>
      </c>
      <c r="G71" s="87">
        <v>19000</v>
      </c>
      <c r="H71" s="48">
        <f t="shared" ref="H71:H75" si="16">G71/1000000</f>
        <v>1.9E-2</v>
      </c>
      <c r="I71" s="56"/>
      <c r="J71" s="48"/>
      <c r="K71" s="48"/>
      <c r="L71" s="57">
        <v>1000</v>
      </c>
      <c r="M71" s="23"/>
      <c r="N71" s="23">
        <v>18</v>
      </c>
      <c r="O71" s="40">
        <f t="shared" ref="O71:O75" si="17">IF(NOT(L71&gt;0),"",1000000*N71/L71)</f>
        <v>18000</v>
      </c>
      <c r="Q71" s="23">
        <v>6.9</v>
      </c>
      <c r="R71" s="26">
        <f t="shared" ref="R71:R75" si="18">SUM(Q71:Q71)*1000000</f>
        <v>6900000</v>
      </c>
      <c r="S71" s="23"/>
      <c r="T71" s="3">
        <f t="shared" si="11"/>
        <v>1000</v>
      </c>
      <c r="U71" s="46">
        <f t="shared" ref="U71:U75" si="19">R71/T71</f>
        <v>6900</v>
      </c>
      <c r="W71" s="46">
        <f t="shared" si="13"/>
        <v>24900</v>
      </c>
      <c r="Y71" s="53">
        <f t="shared" si="14"/>
        <v>1.3833333333333333</v>
      </c>
      <c r="AA71">
        <v>19000</v>
      </c>
      <c r="AB71" s="53">
        <f t="shared" ref="AB71:AB75" si="20">W71/AA71</f>
        <v>1.3105263157894738</v>
      </c>
    </row>
    <row r="72" spans="1:28" s="13" customFormat="1" x14ac:dyDescent="0.25">
      <c r="A72" s="13" t="s">
        <v>79</v>
      </c>
      <c r="B72" s="55">
        <v>500</v>
      </c>
      <c r="C72" s="55">
        <v>330</v>
      </c>
      <c r="D72" s="55" t="s">
        <v>9</v>
      </c>
      <c r="E72" s="55"/>
      <c r="F72" s="87">
        <v>1000</v>
      </c>
      <c r="G72" s="87">
        <v>19000</v>
      </c>
      <c r="H72" s="48">
        <f t="shared" si="16"/>
        <v>1.9E-2</v>
      </c>
      <c r="I72" s="56"/>
      <c r="J72" s="48"/>
      <c r="K72" s="48"/>
      <c r="L72" s="57">
        <v>1500</v>
      </c>
      <c r="M72" s="23"/>
      <c r="N72" s="23">
        <v>20</v>
      </c>
      <c r="O72" s="40">
        <f t="shared" si="17"/>
        <v>13333.333333333334</v>
      </c>
      <c r="Q72" s="23">
        <v>6.9</v>
      </c>
      <c r="R72" s="26">
        <f t="shared" si="18"/>
        <v>6900000</v>
      </c>
      <c r="S72" s="23"/>
      <c r="T72" s="3">
        <f t="shared" si="11"/>
        <v>1500</v>
      </c>
      <c r="U72" s="46">
        <f t="shared" si="19"/>
        <v>4600</v>
      </c>
      <c r="W72" s="46">
        <f t="shared" si="13"/>
        <v>17933.333333333336</v>
      </c>
      <c r="Y72" s="53">
        <f t="shared" si="14"/>
        <v>1.3450000000000002</v>
      </c>
      <c r="AA72">
        <v>19000</v>
      </c>
      <c r="AB72" s="53">
        <f t="shared" si="20"/>
        <v>0.94385964912280718</v>
      </c>
    </row>
    <row r="73" spans="1:28" s="13" customFormat="1" x14ac:dyDescent="0.25">
      <c r="A73" s="13" t="s">
        <v>79</v>
      </c>
      <c r="B73">
        <v>330</v>
      </c>
      <c r="C73">
        <v>275</v>
      </c>
      <c r="D73" t="s">
        <v>7</v>
      </c>
      <c r="F73" s="13">
        <v>600</v>
      </c>
      <c r="G73" s="13">
        <v>26000</v>
      </c>
      <c r="H73" s="27">
        <f t="shared" si="16"/>
        <v>2.5999999999999999E-2</v>
      </c>
      <c r="I73" s="35"/>
      <c r="J73" s="27"/>
      <c r="K73" s="27"/>
      <c r="L73" s="23">
        <v>225</v>
      </c>
      <c r="M73" s="23"/>
      <c r="N73" s="23">
        <v>8</v>
      </c>
      <c r="O73" s="40">
        <f t="shared" si="17"/>
        <v>35555.555555555555</v>
      </c>
      <c r="Q73" s="23">
        <v>3.9</v>
      </c>
      <c r="R73" s="26">
        <f t="shared" si="18"/>
        <v>3900000</v>
      </c>
      <c r="S73" s="23"/>
      <c r="T73" s="3">
        <f t="shared" si="11"/>
        <v>225</v>
      </c>
      <c r="U73" s="46">
        <f t="shared" si="19"/>
        <v>17333.333333333332</v>
      </c>
      <c r="W73" s="46">
        <f t="shared" si="13"/>
        <v>52888.888888888891</v>
      </c>
      <c r="Y73" s="53">
        <f t="shared" si="14"/>
        <v>1.4875</v>
      </c>
      <c r="AA73">
        <v>26000</v>
      </c>
      <c r="AB73" s="53">
        <f t="shared" si="20"/>
        <v>2.0341880341880341</v>
      </c>
    </row>
    <row r="74" spans="1:28" s="13" customFormat="1" x14ac:dyDescent="0.25">
      <c r="A74" s="13" t="s">
        <v>79</v>
      </c>
      <c r="B74">
        <v>330</v>
      </c>
      <c r="C74">
        <v>275</v>
      </c>
      <c r="D74" t="s">
        <v>8</v>
      </c>
      <c r="F74" s="13">
        <v>750</v>
      </c>
      <c r="G74" s="13">
        <v>22500</v>
      </c>
      <c r="H74" s="27">
        <f t="shared" si="16"/>
        <v>2.2499999999999999E-2</v>
      </c>
      <c r="I74" s="35"/>
      <c r="J74" s="27"/>
      <c r="K74" s="27"/>
      <c r="L74" s="23">
        <v>400</v>
      </c>
      <c r="M74" s="23"/>
      <c r="N74" s="23">
        <v>9</v>
      </c>
      <c r="O74" s="40">
        <f t="shared" si="17"/>
        <v>22500</v>
      </c>
      <c r="Q74" s="23">
        <v>3.9</v>
      </c>
      <c r="R74" s="26">
        <f t="shared" si="18"/>
        <v>3900000</v>
      </c>
      <c r="S74" s="23"/>
      <c r="T74" s="3">
        <f t="shared" si="11"/>
        <v>400</v>
      </c>
      <c r="U74" s="46">
        <f t="shared" si="19"/>
        <v>9750</v>
      </c>
      <c r="W74" s="46">
        <f t="shared" si="13"/>
        <v>32250</v>
      </c>
      <c r="Y74" s="53">
        <f t="shared" si="14"/>
        <v>1.4333333333333333</v>
      </c>
      <c r="AA74">
        <v>22500</v>
      </c>
      <c r="AB74" s="53">
        <f t="shared" si="20"/>
        <v>1.4333333333333333</v>
      </c>
    </row>
    <row r="75" spans="1:28" s="13" customFormat="1" x14ac:dyDescent="0.25">
      <c r="A75" s="13" t="s">
        <v>79</v>
      </c>
      <c r="B75">
        <v>330</v>
      </c>
      <c r="C75">
        <v>275</v>
      </c>
      <c r="D75" t="s">
        <v>9</v>
      </c>
      <c r="F75" s="13">
        <v>1000</v>
      </c>
      <c r="G75" s="13">
        <v>19000</v>
      </c>
      <c r="H75" s="27">
        <f t="shared" si="16"/>
        <v>1.9E-2</v>
      </c>
      <c r="I75" s="35"/>
      <c r="J75" s="27"/>
      <c r="K75" s="27"/>
      <c r="L75" s="23">
        <v>700</v>
      </c>
      <c r="M75" s="23"/>
      <c r="N75" s="23">
        <v>12</v>
      </c>
      <c r="O75" s="40">
        <f t="shared" si="17"/>
        <v>17142.857142857141</v>
      </c>
      <c r="Q75" s="23">
        <v>3.9</v>
      </c>
      <c r="R75" s="26">
        <f t="shared" si="18"/>
        <v>3900000</v>
      </c>
      <c r="S75" s="23"/>
      <c r="T75" s="3">
        <f t="shared" si="11"/>
        <v>700</v>
      </c>
      <c r="U75" s="46">
        <f t="shared" si="19"/>
        <v>5571.4285714285716</v>
      </c>
      <c r="W75" s="46">
        <f t="shared" si="13"/>
        <v>22714.285714285714</v>
      </c>
      <c r="Y75" s="53">
        <f t="shared" si="14"/>
        <v>1.3250000000000002</v>
      </c>
      <c r="AA75">
        <v>19000</v>
      </c>
      <c r="AB75" s="53">
        <f t="shared" si="20"/>
        <v>1.1954887218045112</v>
      </c>
    </row>
    <row r="76" spans="1:28" s="13" customFormat="1" x14ac:dyDescent="0.25">
      <c r="J76" s="27"/>
      <c r="K76" s="27"/>
      <c r="O76" s="36"/>
      <c r="Q76" s="23"/>
      <c r="S76" s="23"/>
      <c r="T76" s="3"/>
      <c r="U76" s="3"/>
      <c r="W76" s="3"/>
      <c r="AA76"/>
    </row>
    <row r="77" spans="1:28" s="13" customFormat="1" x14ac:dyDescent="0.25">
      <c r="J77" s="27"/>
      <c r="K77" s="27"/>
      <c r="O77" s="36"/>
      <c r="Q77" s="23"/>
      <c r="S77" s="23"/>
      <c r="T77" s="3"/>
      <c r="U77" s="3"/>
      <c r="W77" s="3"/>
      <c r="AA77"/>
    </row>
    <row r="78" spans="1:28" s="13" customFormat="1" x14ac:dyDescent="0.25">
      <c r="J78" s="27"/>
      <c r="K78" s="27"/>
      <c r="O78" s="36"/>
      <c r="Q78" s="23"/>
      <c r="S78" s="23"/>
      <c r="T78" s="3"/>
      <c r="U78" s="3"/>
      <c r="W78" s="3"/>
      <c r="AA78"/>
    </row>
    <row r="79" spans="1:28" s="13" customFormat="1" x14ac:dyDescent="0.25">
      <c r="J79" s="27"/>
      <c r="K79" s="27"/>
      <c r="O79" s="36"/>
      <c r="Q79" s="23"/>
      <c r="S79" s="23"/>
      <c r="T79" s="3"/>
      <c r="U79" s="3"/>
      <c r="W79" s="3"/>
      <c r="AA79"/>
    </row>
    <row r="80" spans="1:28" s="13" customFormat="1" x14ac:dyDescent="0.25">
      <c r="J80" s="27"/>
      <c r="K80" s="27"/>
      <c r="O80" s="36"/>
      <c r="Q80" s="23"/>
      <c r="S80" s="23"/>
      <c r="T80" s="3"/>
      <c r="U80" s="3"/>
      <c r="W80" s="3"/>
      <c r="AA80"/>
    </row>
    <row r="81" spans="10:27" s="13" customFormat="1" x14ac:dyDescent="0.25">
      <c r="J81" s="27"/>
      <c r="K81" s="27"/>
      <c r="O81" s="36"/>
      <c r="Q81" s="23"/>
      <c r="S81" s="23"/>
      <c r="T81" s="3"/>
      <c r="U81" s="3"/>
      <c r="W81" s="3"/>
      <c r="AA81"/>
    </row>
    <row r="82" spans="10:27" s="13" customFormat="1" x14ac:dyDescent="0.25">
      <c r="J82" s="27"/>
      <c r="K82" s="27"/>
      <c r="O82" s="36"/>
      <c r="Q82" s="23"/>
      <c r="S82" s="23"/>
      <c r="T82" s="3"/>
      <c r="U82" s="3"/>
      <c r="W82" s="3"/>
      <c r="AA82"/>
    </row>
    <row r="83" spans="10:27" s="13" customFormat="1" x14ac:dyDescent="0.25">
      <c r="J83" s="27"/>
      <c r="K83" s="27"/>
      <c r="O83" s="36"/>
      <c r="Q83" s="23"/>
      <c r="S83" s="23"/>
      <c r="T83" s="3"/>
      <c r="U83" s="3"/>
      <c r="W83" s="3"/>
      <c r="AA83"/>
    </row>
    <row r="84" spans="10:27" s="13" customFormat="1" x14ac:dyDescent="0.25">
      <c r="J84" s="27"/>
      <c r="K84" s="27"/>
      <c r="O84" s="36"/>
      <c r="Q84" s="23"/>
      <c r="S84" s="23"/>
      <c r="T84" s="3"/>
      <c r="U84" s="3"/>
      <c r="W84" s="3"/>
      <c r="AA84"/>
    </row>
    <row r="85" spans="10:27" s="13" customFormat="1" x14ac:dyDescent="0.25">
      <c r="J85" s="27"/>
      <c r="K85" s="27"/>
      <c r="O85" s="36"/>
      <c r="Q85" s="23"/>
      <c r="S85" s="23"/>
      <c r="T85" s="3"/>
      <c r="U85" s="3"/>
      <c r="W85" s="3"/>
      <c r="AA85"/>
    </row>
    <row r="86" spans="10:27" s="13" customFormat="1" x14ac:dyDescent="0.25">
      <c r="J86" s="27"/>
      <c r="K86" s="27"/>
      <c r="O86" s="36"/>
      <c r="Q86" s="23"/>
      <c r="S86" s="23"/>
      <c r="T86" s="3"/>
      <c r="U86" s="3"/>
      <c r="W86" s="3"/>
      <c r="AA86"/>
    </row>
    <row r="87" spans="10:27" s="13" customFormat="1" x14ac:dyDescent="0.25">
      <c r="J87" s="27"/>
      <c r="K87" s="27"/>
      <c r="O87" s="36"/>
      <c r="Q87" s="23"/>
      <c r="S87" s="23"/>
      <c r="T87" s="3"/>
      <c r="U87" s="3"/>
      <c r="W87" s="3"/>
      <c r="AA87"/>
    </row>
    <row r="88" spans="10:27" s="13" customFormat="1" x14ac:dyDescent="0.25">
      <c r="J88" s="27"/>
      <c r="K88" s="27"/>
      <c r="O88" s="36"/>
      <c r="Q88" s="23"/>
      <c r="S88" s="23"/>
      <c r="T88" s="3"/>
      <c r="U88" s="3"/>
      <c r="W88" s="3"/>
      <c r="AA88"/>
    </row>
    <row r="89" spans="10:27" s="13" customFormat="1" x14ac:dyDescent="0.25">
      <c r="J89" s="27"/>
      <c r="K89" s="27"/>
      <c r="O89" s="36"/>
      <c r="Q89" s="23"/>
      <c r="S89" s="23"/>
      <c r="T89" s="3"/>
      <c r="U89" s="3"/>
      <c r="W89" s="3"/>
      <c r="AA89"/>
    </row>
    <row r="90" spans="10:27" s="13" customFormat="1" x14ac:dyDescent="0.25">
      <c r="J90" s="27"/>
      <c r="K90" s="27"/>
      <c r="O90" s="36"/>
      <c r="Q90" s="23"/>
      <c r="S90" s="23"/>
      <c r="T90" s="3"/>
      <c r="U90" s="3"/>
      <c r="W90" s="3"/>
      <c r="AA90"/>
    </row>
    <row r="91" spans="10:27" s="13" customFormat="1" x14ac:dyDescent="0.25">
      <c r="J91" s="27"/>
      <c r="K91" s="27"/>
      <c r="O91" s="36"/>
      <c r="Q91" s="23"/>
      <c r="S91" s="23"/>
      <c r="T91" s="3"/>
      <c r="U91" s="3"/>
      <c r="W91" s="3"/>
      <c r="AA91"/>
    </row>
    <row r="92" spans="10:27" s="13" customFormat="1" x14ac:dyDescent="0.25">
      <c r="J92" s="27"/>
      <c r="K92" s="27"/>
      <c r="O92" s="36"/>
      <c r="Q92" s="23"/>
      <c r="S92" s="23"/>
      <c r="T92" s="3"/>
      <c r="U92" s="3"/>
      <c r="W92" s="3"/>
      <c r="AA92"/>
    </row>
    <row r="93" spans="10:27" s="13" customFormat="1" x14ac:dyDescent="0.25">
      <c r="J93" s="27"/>
      <c r="K93" s="27"/>
      <c r="O93" s="36"/>
      <c r="Q93" s="23"/>
      <c r="S93" s="23"/>
      <c r="T93" s="3"/>
      <c r="U93" s="3"/>
      <c r="W93" s="3"/>
      <c r="AA93"/>
    </row>
    <row r="94" spans="10:27" s="13" customFormat="1" x14ac:dyDescent="0.25">
      <c r="J94" s="27"/>
      <c r="K94" s="27"/>
      <c r="O94" s="36"/>
      <c r="Q94" s="23"/>
      <c r="S94" s="23"/>
      <c r="T94" s="3"/>
      <c r="U94" s="3"/>
      <c r="W94" s="3"/>
      <c r="AA94"/>
    </row>
    <row r="95" spans="10:27" s="13" customFormat="1" x14ac:dyDescent="0.25">
      <c r="J95" s="27"/>
      <c r="K95" s="27"/>
      <c r="O95" s="36"/>
      <c r="Q95" s="23"/>
      <c r="S95" s="23"/>
      <c r="T95" s="3"/>
      <c r="U95" s="3"/>
      <c r="W95" s="3"/>
      <c r="AA95"/>
    </row>
    <row r="96" spans="10:27" s="13" customFormat="1" x14ac:dyDescent="0.25">
      <c r="J96" s="27"/>
      <c r="K96" s="27"/>
      <c r="O96" s="36"/>
      <c r="Q96" s="23"/>
      <c r="S96" s="23"/>
      <c r="T96" s="3"/>
      <c r="U96" s="3"/>
      <c r="W96" s="3"/>
      <c r="AA96"/>
    </row>
    <row r="97" spans="10:27" s="13" customFormat="1" x14ac:dyDescent="0.25">
      <c r="J97" s="27"/>
      <c r="K97" s="27"/>
      <c r="O97" s="36"/>
      <c r="Q97" s="23"/>
      <c r="S97" s="23"/>
      <c r="T97" s="3"/>
      <c r="U97" s="3"/>
      <c r="W97" s="3"/>
      <c r="AA97"/>
    </row>
    <row r="98" spans="10:27" s="13" customFormat="1" x14ac:dyDescent="0.25">
      <c r="J98" s="27"/>
      <c r="K98" s="27"/>
      <c r="O98" s="36"/>
      <c r="Q98" s="23"/>
      <c r="S98" s="23"/>
      <c r="T98" s="3"/>
      <c r="U98" s="3"/>
      <c r="W98" s="3"/>
      <c r="AA98"/>
    </row>
    <row r="99" spans="10:27" s="13" customFormat="1" x14ac:dyDescent="0.25">
      <c r="J99" s="27"/>
      <c r="K99" s="27"/>
      <c r="O99" s="36"/>
      <c r="Q99" s="23"/>
      <c r="S99" s="23"/>
      <c r="T99" s="3"/>
      <c r="U99" s="3"/>
      <c r="W99" s="3"/>
      <c r="AA99"/>
    </row>
    <row r="100" spans="10:27" s="13" customFormat="1" x14ac:dyDescent="0.25">
      <c r="J100" s="27"/>
      <c r="K100" s="27"/>
      <c r="O100" s="36"/>
      <c r="Q100" s="23"/>
      <c r="S100" s="23"/>
      <c r="T100" s="3"/>
      <c r="U100" s="3"/>
      <c r="W100" s="3"/>
      <c r="AA100"/>
    </row>
    <row r="101" spans="10:27" s="13" customFormat="1" x14ac:dyDescent="0.25">
      <c r="J101" s="27"/>
      <c r="K101" s="27"/>
      <c r="O101" s="36"/>
      <c r="Q101" s="23"/>
      <c r="S101" s="23"/>
      <c r="T101" s="3"/>
      <c r="U101" s="3"/>
      <c r="W101" s="3"/>
      <c r="AA101"/>
    </row>
    <row r="102" spans="10:27" s="13" customFormat="1" x14ac:dyDescent="0.25">
      <c r="J102" s="27"/>
      <c r="K102" s="27"/>
      <c r="O102" s="36"/>
      <c r="Q102" s="23"/>
      <c r="S102" s="23"/>
      <c r="T102" s="3"/>
      <c r="U102" s="3"/>
      <c r="W102" s="3"/>
      <c r="AA102"/>
    </row>
    <row r="103" spans="10:27" s="13" customFormat="1" x14ac:dyDescent="0.25">
      <c r="J103" s="27"/>
      <c r="K103" s="27"/>
      <c r="O103" s="36"/>
      <c r="Q103" s="23"/>
      <c r="S103" s="23"/>
      <c r="T103" s="3"/>
      <c r="U103" s="3"/>
      <c r="W103" s="3"/>
      <c r="AA103"/>
    </row>
    <row r="104" spans="10:27" s="13" customFormat="1" x14ac:dyDescent="0.25">
      <c r="J104" s="27"/>
      <c r="K104" s="27"/>
      <c r="O104" s="36"/>
      <c r="Q104" s="23"/>
      <c r="S104" s="23"/>
      <c r="T104" s="3"/>
      <c r="U104" s="3"/>
      <c r="W104" s="3"/>
      <c r="AA104"/>
    </row>
    <row r="105" spans="10:27" s="13" customFormat="1" x14ac:dyDescent="0.25">
      <c r="J105" s="27"/>
      <c r="K105" s="27"/>
      <c r="O105" s="36"/>
      <c r="Q105" s="23"/>
      <c r="S105" s="23"/>
      <c r="T105" s="3"/>
      <c r="U105" s="3"/>
      <c r="W105" s="3"/>
      <c r="AA105"/>
    </row>
    <row r="106" spans="10:27" s="13" customFormat="1" x14ac:dyDescent="0.25">
      <c r="J106" s="27"/>
      <c r="K106" s="27"/>
      <c r="O106" s="36"/>
      <c r="Q106" s="23"/>
      <c r="S106" s="23"/>
      <c r="T106" s="3"/>
      <c r="U106" s="3"/>
      <c r="W106" s="3"/>
      <c r="AA106"/>
    </row>
  </sheetData>
  <pageMargins left="0.7" right="0.7" top="0.75" bottom="0.75" header="0.3" footer="0.3"/>
  <pageSetup paperSize="9" scale="46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zoomScale="90" zoomScaleNormal="90" zoomScaleSheetLayoutView="90" workbookViewId="0"/>
  </sheetViews>
  <sheetFormatPr defaultRowHeight="15" x14ac:dyDescent="0.25"/>
  <cols>
    <col min="1" max="1" width="2" style="16" bestFit="1" customWidth="1"/>
    <col min="2" max="4" width="9.140625" style="16"/>
    <col min="5" max="5" width="13.85546875" style="17" customWidth="1"/>
    <col min="6" max="7" width="12" style="16" bestFit="1" customWidth="1"/>
  </cols>
  <sheetData>
    <row r="1" spans="1:7" x14ac:dyDescent="0.25">
      <c r="A1" s="13"/>
      <c r="B1" s="6" t="s">
        <v>0</v>
      </c>
      <c r="C1" s="6"/>
      <c r="D1" s="6" t="s">
        <v>1</v>
      </c>
      <c r="E1" s="2" t="s">
        <v>37</v>
      </c>
      <c r="F1" s="2" t="s">
        <v>2</v>
      </c>
      <c r="G1" s="2"/>
    </row>
    <row r="2" spans="1:7" ht="5.25" customHeight="1" x14ac:dyDescent="0.25">
      <c r="B2" s="21"/>
      <c r="C2" s="21"/>
      <c r="D2" s="21"/>
      <c r="E2" s="11"/>
      <c r="F2" s="11"/>
      <c r="G2" s="11"/>
    </row>
    <row r="3" spans="1:7" x14ac:dyDescent="0.25">
      <c r="B3" s="6"/>
      <c r="C3" s="6"/>
      <c r="D3" s="6"/>
      <c r="E3" s="2"/>
      <c r="F3" s="2"/>
      <c r="G3" s="2"/>
    </row>
    <row r="4" spans="1:7" x14ac:dyDescent="0.25">
      <c r="B4" s="6"/>
      <c r="C4" s="6"/>
      <c r="D4" s="6"/>
      <c r="E4" s="2"/>
      <c r="F4" s="2"/>
      <c r="G4" s="2"/>
    </row>
    <row r="5" spans="1:7" x14ac:dyDescent="0.25">
      <c r="B5" s="6" t="s">
        <v>22</v>
      </c>
      <c r="C5" s="6" t="s">
        <v>23</v>
      </c>
      <c r="D5" s="6"/>
      <c r="E5" s="2"/>
      <c r="F5" s="2" t="s">
        <v>19</v>
      </c>
      <c r="G5" s="2" t="s">
        <v>18</v>
      </c>
    </row>
    <row r="6" spans="1:7" x14ac:dyDescent="0.25">
      <c r="B6" s="6" t="s">
        <v>3</v>
      </c>
      <c r="C6" s="6" t="s">
        <v>3</v>
      </c>
      <c r="D6" s="6" t="s">
        <v>21</v>
      </c>
      <c r="E6" s="2" t="s">
        <v>4</v>
      </c>
      <c r="F6" s="2" t="s">
        <v>25</v>
      </c>
      <c r="G6" s="2" t="s">
        <v>17</v>
      </c>
    </row>
    <row r="7" spans="1:7" x14ac:dyDescent="0.25">
      <c r="A7" s="13" t="s">
        <v>79</v>
      </c>
      <c r="B7" s="13">
        <v>110</v>
      </c>
      <c r="C7" s="13">
        <v>132</v>
      </c>
      <c r="D7" s="13" t="s">
        <v>7</v>
      </c>
      <c r="E7" s="40">
        <f>'Transformers - Costing model'!L7</f>
        <v>50</v>
      </c>
      <c r="F7" s="47">
        <f>'Transformers - Costing model'!O7</f>
        <v>40000</v>
      </c>
      <c r="G7" s="47">
        <f>'Transformers - Costing model'!R7</f>
        <v>1800000</v>
      </c>
    </row>
    <row r="8" spans="1:7" x14ac:dyDescent="0.25">
      <c r="A8" s="13" t="s">
        <v>79</v>
      </c>
      <c r="B8" s="13">
        <v>110</v>
      </c>
      <c r="C8" s="13">
        <v>132</v>
      </c>
      <c r="D8" s="13" t="s">
        <v>8</v>
      </c>
      <c r="E8" s="40">
        <f>'Transformers - Costing model'!L8</f>
        <v>100</v>
      </c>
      <c r="F8" s="47">
        <f>'Transformers - Costing model'!O8</f>
        <v>20000</v>
      </c>
      <c r="G8" s="47">
        <f>'Transformers - Costing model'!R8</f>
        <v>1800000</v>
      </c>
    </row>
    <row r="9" spans="1:7" x14ac:dyDescent="0.25">
      <c r="A9" s="13" t="s">
        <v>79</v>
      </c>
      <c r="B9" s="13">
        <v>110</v>
      </c>
      <c r="C9" s="13">
        <v>132</v>
      </c>
      <c r="D9" s="13" t="s">
        <v>9</v>
      </c>
      <c r="E9" s="40">
        <f>'Transformers - Costing model'!L9</f>
        <v>150</v>
      </c>
      <c r="F9" s="47">
        <f>'Transformers - Costing model'!O9</f>
        <v>20000</v>
      </c>
      <c r="G9" s="47">
        <f>'Transformers - Costing model'!R9</f>
        <v>1800000</v>
      </c>
    </row>
    <row r="10" spans="1:7" x14ac:dyDescent="0.25">
      <c r="A10" s="13" t="s">
        <v>79</v>
      </c>
      <c r="B10" s="13">
        <v>110</v>
      </c>
      <c r="C10" s="13">
        <v>220</v>
      </c>
      <c r="D10" s="13" t="s">
        <v>7</v>
      </c>
      <c r="E10" s="40">
        <f>'Transformers - Costing model'!L10</f>
        <v>100</v>
      </c>
      <c r="F10" s="47">
        <f>'Transformers - Costing model'!O10</f>
        <v>50000</v>
      </c>
      <c r="G10" s="47">
        <f>'Transformers - Costing model'!R10</f>
        <v>2400000</v>
      </c>
    </row>
    <row r="11" spans="1:7" x14ac:dyDescent="0.25">
      <c r="A11" s="13" t="s">
        <v>79</v>
      </c>
      <c r="B11" s="13">
        <v>110</v>
      </c>
      <c r="C11" s="13">
        <v>220</v>
      </c>
      <c r="D11" s="13" t="s">
        <v>8</v>
      </c>
      <c r="E11" s="40">
        <f>'Transformers - Costing model'!L11</f>
        <v>150</v>
      </c>
      <c r="F11" s="47">
        <f>'Transformers - Costing model'!O11</f>
        <v>33333.333333333336</v>
      </c>
      <c r="G11" s="47">
        <f>'Transformers - Costing model'!R11</f>
        <v>2400000</v>
      </c>
    </row>
    <row r="12" spans="1:7" x14ac:dyDescent="0.25">
      <c r="A12" s="13" t="s">
        <v>79</v>
      </c>
      <c r="B12" s="13">
        <v>110</v>
      </c>
      <c r="C12" s="13">
        <v>220</v>
      </c>
      <c r="D12" s="13" t="s">
        <v>9</v>
      </c>
      <c r="E12" s="40">
        <f>'Transformers - Costing model'!L12</f>
        <v>200</v>
      </c>
      <c r="F12" s="47">
        <f>'Transformers - Costing model'!O12</f>
        <v>25000</v>
      </c>
      <c r="G12" s="47">
        <f>'Transformers - Costing model'!R12</f>
        <v>2400000</v>
      </c>
    </row>
    <row r="13" spans="1:7" x14ac:dyDescent="0.25">
      <c r="A13" s="13" t="s">
        <v>79</v>
      </c>
      <c r="B13" s="13">
        <v>110</v>
      </c>
      <c r="C13" s="13">
        <v>275</v>
      </c>
      <c r="D13" s="13" t="s">
        <v>7</v>
      </c>
      <c r="E13" s="40">
        <f>'Transformers - Costing model'!L13</f>
        <v>150</v>
      </c>
      <c r="F13" s="47">
        <f>'Transformers - Costing model'!O13</f>
        <v>33333.333333333336</v>
      </c>
      <c r="G13" s="47">
        <f>'Transformers - Costing model'!R13</f>
        <v>3400000</v>
      </c>
    </row>
    <row r="14" spans="1:7" x14ac:dyDescent="0.25">
      <c r="A14" s="13" t="s">
        <v>79</v>
      </c>
      <c r="B14" s="13">
        <v>110</v>
      </c>
      <c r="C14" s="13">
        <v>275</v>
      </c>
      <c r="D14" s="13" t="s">
        <v>8</v>
      </c>
      <c r="E14" s="40">
        <f>'Transformers - Costing model'!L14</f>
        <v>250</v>
      </c>
      <c r="F14" s="47">
        <f>'Transformers - Costing model'!O14</f>
        <v>20000</v>
      </c>
      <c r="G14" s="47">
        <f>'Transformers - Costing model'!R14</f>
        <v>3400000</v>
      </c>
    </row>
    <row r="15" spans="1:7" x14ac:dyDescent="0.25">
      <c r="A15" s="13" t="s">
        <v>79</v>
      </c>
      <c r="B15" s="13">
        <v>110</v>
      </c>
      <c r="C15" s="13">
        <v>275</v>
      </c>
      <c r="D15" s="13" t="s">
        <v>9</v>
      </c>
      <c r="E15" s="40">
        <f>'Transformers - Costing model'!L15</f>
        <v>400</v>
      </c>
      <c r="F15" s="47">
        <f>'Transformers - Costing model'!O15</f>
        <v>15000</v>
      </c>
      <c r="G15" s="47">
        <f>'Transformers - Costing model'!R15</f>
        <v>3400000</v>
      </c>
    </row>
    <row r="16" spans="1:7" x14ac:dyDescent="0.25">
      <c r="A16" s="13" t="s">
        <v>79</v>
      </c>
      <c r="B16" s="13">
        <v>132</v>
      </c>
      <c r="C16" s="13">
        <v>220</v>
      </c>
      <c r="D16" s="13" t="s">
        <v>7</v>
      </c>
      <c r="E16" s="40">
        <f>'Transformers - Costing model'!L16</f>
        <v>100</v>
      </c>
      <c r="F16" s="47">
        <f>'Transformers - Costing model'!O16</f>
        <v>50000</v>
      </c>
      <c r="G16" s="47">
        <f>'Transformers - Costing model'!R16</f>
        <v>2400000</v>
      </c>
    </row>
    <row r="17" spans="1:7" x14ac:dyDescent="0.25">
      <c r="A17" s="13" t="s">
        <v>79</v>
      </c>
      <c r="B17" s="13">
        <v>132</v>
      </c>
      <c r="C17" s="13">
        <v>220</v>
      </c>
      <c r="D17" s="13" t="s">
        <v>8</v>
      </c>
      <c r="E17" s="40">
        <f>'Transformers - Costing model'!L17</f>
        <v>150</v>
      </c>
      <c r="F17" s="47">
        <f>'Transformers - Costing model'!O17</f>
        <v>33333.333333333336</v>
      </c>
      <c r="G17" s="47">
        <f>'Transformers - Costing model'!R17</f>
        <v>2400000</v>
      </c>
    </row>
    <row r="18" spans="1:7" x14ac:dyDescent="0.25">
      <c r="A18" s="13" t="s">
        <v>79</v>
      </c>
      <c r="B18" s="13">
        <v>132</v>
      </c>
      <c r="C18" s="13">
        <v>220</v>
      </c>
      <c r="D18" s="13" t="s">
        <v>9</v>
      </c>
      <c r="E18" s="40">
        <f>'Transformers - Costing model'!L18</f>
        <v>200</v>
      </c>
      <c r="F18" s="47">
        <f>'Transformers - Costing model'!O18</f>
        <v>25000</v>
      </c>
      <c r="G18" s="47">
        <f>'Transformers - Costing model'!R18</f>
        <v>2400000</v>
      </c>
    </row>
    <row r="19" spans="1:7" x14ac:dyDescent="0.25">
      <c r="A19" s="13" t="s">
        <v>79</v>
      </c>
      <c r="B19" s="13">
        <v>132</v>
      </c>
      <c r="C19" s="13">
        <v>275</v>
      </c>
      <c r="D19" s="13" t="s">
        <v>7</v>
      </c>
      <c r="E19" s="40">
        <f>'Transformers - Costing model'!L19</f>
        <v>150</v>
      </c>
      <c r="F19" s="47">
        <f>'Transformers - Costing model'!O19</f>
        <v>33333.333333333336</v>
      </c>
      <c r="G19" s="47">
        <f>'Transformers - Costing model'!R19</f>
        <v>3400000</v>
      </c>
    </row>
    <row r="20" spans="1:7" x14ac:dyDescent="0.25">
      <c r="A20" s="13" t="s">
        <v>79</v>
      </c>
      <c r="B20" s="13">
        <v>132</v>
      </c>
      <c r="C20" s="13">
        <v>275</v>
      </c>
      <c r="D20" s="13" t="s">
        <v>8</v>
      </c>
      <c r="E20" s="40">
        <f>'Transformers - Costing model'!L20</f>
        <v>250</v>
      </c>
      <c r="F20" s="47">
        <f>'Transformers - Costing model'!O20</f>
        <v>20000</v>
      </c>
      <c r="G20" s="47">
        <f>'Transformers - Costing model'!R20</f>
        <v>3400000</v>
      </c>
    </row>
    <row r="21" spans="1:7" x14ac:dyDescent="0.25">
      <c r="A21" s="13" t="s">
        <v>79</v>
      </c>
      <c r="B21" s="13">
        <v>132</v>
      </c>
      <c r="C21" s="13">
        <v>275</v>
      </c>
      <c r="D21" s="13" t="s">
        <v>9</v>
      </c>
      <c r="E21" s="40">
        <f>'Transformers - Costing model'!L21</f>
        <v>400</v>
      </c>
      <c r="F21" s="47">
        <f>'Transformers - Costing model'!O21</f>
        <v>15000</v>
      </c>
      <c r="G21" s="47">
        <f>'Transformers - Costing model'!R21</f>
        <v>3400000</v>
      </c>
    </row>
    <row r="22" spans="1:7" x14ac:dyDescent="0.25">
      <c r="A22" s="13" t="s">
        <v>79</v>
      </c>
      <c r="B22" s="13">
        <v>132</v>
      </c>
      <c r="C22" s="13">
        <v>330</v>
      </c>
      <c r="D22" s="13" t="s">
        <v>7</v>
      </c>
      <c r="E22" s="40">
        <f>'Transformers - Costing model'!L22</f>
        <v>225</v>
      </c>
      <c r="F22" s="47">
        <f>'Transformers - Costing model'!O22</f>
        <v>35555.555555555555</v>
      </c>
      <c r="G22" s="47">
        <f>'Transformers - Costing model'!R22</f>
        <v>3900000</v>
      </c>
    </row>
    <row r="23" spans="1:7" x14ac:dyDescent="0.25">
      <c r="A23" s="13" t="s">
        <v>79</v>
      </c>
      <c r="B23" s="13">
        <v>132</v>
      </c>
      <c r="C23" s="13">
        <v>330</v>
      </c>
      <c r="D23" s="13" t="s">
        <v>8</v>
      </c>
      <c r="E23" s="40">
        <f>'Transformers - Costing model'!L23</f>
        <v>400</v>
      </c>
      <c r="F23" s="47">
        <f>'Transformers - Costing model'!O23</f>
        <v>22500</v>
      </c>
      <c r="G23" s="47">
        <f>'Transformers - Costing model'!R23</f>
        <v>3900000</v>
      </c>
    </row>
    <row r="24" spans="1:7" x14ac:dyDescent="0.25">
      <c r="A24" s="13" t="s">
        <v>79</v>
      </c>
      <c r="B24" s="13">
        <v>132</v>
      </c>
      <c r="C24" s="13">
        <v>330</v>
      </c>
      <c r="D24" s="13" t="s">
        <v>9</v>
      </c>
      <c r="E24" s="40">
        <f>'Transformers - Costing model'!L24</f>
        <v>700</v>
      </c>
      <c r="F24" s="47">
        <f>'Transformers - Costing model'!O24</f>
        <v>17142.857142857141</v>
      </c>
      <c r="G24" s="47">
        <f>'Transformers - Costing model'!R24</f>
        <v>3900000</v>
      </c>
    </row>
    <row r="25" spans="1:7" x14ac:dyDescent="0.25">
      <c r="A25" s="13" t="s">
        <v>79</v>
      </c>
      <c r="B25" s="13">
        <v>132</v>
      </c>
      <c r="C25" s="13">
        <v>500</v>
      </c>
      <c r="D25" s="13" t="s">
        <v>7</v>
      </c>
      <c r="E25" s="40">
        <f>'Transformers - Costing model'!L25</f>
        <v>600</v>
      </c>
      <c r="F25" s="47">
        <f>'Transformers - Costing model'!O25</f>
        <v>25000</v>
      </c>
      <c r="G25" s="47">
        <f>'Transformers - Costing model'!R25</f>
        <v>6900000</v>
      </c>
    </row>
    <row r="26" spans="1:7" x14ac:dyDescent="0.25">
      <c r="A26" s="13" t="s">
        <v>79</v>
      </c>
      <c r="B26" s="13">
        <v>132</v>
      </c>
      <c r="C26" s="13">
        <v>500</v>
      </c>
      <c r="D26" s="13" t="s">
        <v>8</v>
      </c>
      <c r="E26" s="40">
        <f>'Transformers - Costing model'!L26</f>
        <v>750</v>
      </c>
      <c r="F26" s="47">
        <f>'Transformers - Costing model'!O26</f>
        <v>21333.333333333332</v>
      </c>
      <c r="G26" s="47">
        <f>'Transformers - Costing model'!R26</f>
        <v>6900000</v>
      </c>
    </row>
    <row r="27" spans="1:7" x14ac:dyDescent="0.25">
      <c r="A27" s="13" t="s">
        <v>79</v>
      </c>
      <c r="B27" s="13">
        <v>132</v>
      </c>
      <c r="C27" s="13">
        <v>500</v>
      </c>
      <c r="D27" s="13" t="s">
        <v>9</v>
      </c>
      <c r="E27" s="40">
        <f>'Transformers - Costing model'!L27</f>
        <v>1000</v>
      </c>
      <c r="F27" s="47">
        <f>'Transformers - Costing model'!O27</f>
        <v>18000</v>
      </c>
      <c r="G27" s="47">
        <f>'Transformers - Costing model'!R27</f>
        <v>6900000</v>
      </c>
    </row>
    <row r="28" spans="1:7" x14ac:dyDescent="0.25">
      <c r="A28" s="13" t="s">
        <v>79</v>
      </c>
      <c r="B28" s="13">
        <v>165</v>
      </c>
      <c r="C28" s="13">
        <v>132</v>
      </c>
      <c r="D28" s="13" t="s">
        <v>7</v>
      </c>
      <c r="E28" s="40">
        <f>'Transformers - Costing model'!L28</f>
        <v>50</v>
      </c>
      <c r="F28" s="47">
        <f>'Transformers - Costing model'!O28</f>
        <v>40000</v>
      </c>
      <c r="G28" s="47">
        <f>'Transformers - Costing model'!R28</f>
        <v>1800000</v>
      </c>
    </row>
    <row r="29" spans="1:7" x14ac:dyDescent="0.25">
      <c r="A29" s="13" t="s">
        <v>79</v>
      </c>
      <c r="B29" s="13">
        <v>165</v>
      </c>
      <c r="C29" s="13">
        <v>132</v>
      </c>
      <c r="D29" s="13" t="s">
        <v>8</v>
      </c>
      <c r="E29" s="40">
        <f>'Transformers - Costing model'!L29</f>
        <v>100</v>
      </c>
      <c r="F29" s="47">
        <f>'Transformers - Costing model'!O29</f>
        <v>20000</v>
      </c>
      <c r="G29" s="47">
        <f>'Transformers - Costing model'!R29</f>
        <v>1800000</v>
      </c>
    </row>
    <row r="30" spans="1:7" x14ac:dyDescent="0.25">
      <c r="A30" s="13" t="s">
        <v>79</v>
      </c>
      <c r="B30" s="13">
        <v>165</v>
      </c>
      <c r="C30" s="13">
        <v>132</v>
      </c>
      <c r="D30" s="13" t="s">
        <v>9</v>
      </c>
      <c r="E30" s="40">
        <f>'Transformers - Costing model'!L30</f>
        <v>150</v>
      </c>
      <c r="F30" s="47">
        <f>'Transformers - Costing model'!O30</f>
        <v>20000</v>
      </c>
      <c r="G30" s="47">
        <f>'Transformers - Costing model'!R30</f>
        <v>1800000</v>
      </c>
    </row>
    <row r="31" spans="1:7" x14ac:dyDescent="0.25">
      <c r="A31" s="13" t="s">
        <v>79</v>
      </c>
      <c r="B31" s="13">
        <v>165</v>
      </c>
      <c r="C31" s="13">
        <v>220</v>
      </c>
      <c r="D31" s="13" t="s">
        <v>7</v>
      </c>
      <c r="E31" s="40">
        <f>'Transformers - Costing model'!L31</f>
        <v>100</v>
      </c>
      <c r="F31" s="47">
        <f>'Transformers - Costing model'!O31</f>
        <v>50000</v>
      </c>
      <c r="G31" s="47">
        <f>'Transformers - Costing model'!R31</f>
        <v>2400000</v>
      </c>
    </row>
    <row r="32" spans="1:7" x14ac:dyDescent="0.25">
      <c r="A32" s="13" t="s">
        <v>79</v>
      </c>
      <c r="B32" s="13">
        <v>165</v>
      </c>
      <c r="C32" s="13">
        <v>220</v>
      </c>
      <c r="D32" s="13" t="s">
        <v>8</v>
      </c>
      <c r="E32" s="40">
        <f>'Transformers - Costing model'!L32</f>
        <v>150</v>
      </c>
      <c r="F32" s="47">
        <f>'Transformers - Costing model'!O32</f>
        <v>33333.333333333336</v>
      </c>
      <c r="G32" s="47">
        <f>'Transformers - Costing model'!R32</f>
        <v>2400000</v>
      </c>
    </row>
    <row r="33" spans="1:7" x14ac:dyDescent="0.25">
      <c r="A33" s="13" t="s">
        <v>79</v>
      </c>
      <c r="B33" s="13">
        <v>165</v>
      </c>
      <c r="C33" s="13">
        <v>220</v>
      </c>
      <c r="D33" s="13" t="s">
        <v>9</v>
      </c>
      <c r="E33" s="40">
        <f>'Transformers - Costing model'!L33</f>
        <v>200</v>
      </c>
      <c r="F33" s="47">
        <f>'Transformers - Costing model'!O33</f>
        <v>25000</v>
      </c>
      <c r="G33" s="47">
        <f>'Transformers - Costing model'!R33</f>
        <v>2400000</v>
      </c>
    </row>
    <row r="34" spans="1:7" x14ac:dyDescent="0.25">
      <c r="A34" s="13" t="s">
        <v>79</v>
      </c>
      <c r="B34" s="13">
        <v>220</v>
      </c>
      <c r="C34" s="13">
        <v>132</v>
      </c>
      <c r="D34" s="13" t="s">
        <v>7</v>
      </c>
      <c r="E34" s="40">
        <f>'Transformers - Costing model'!L34</f>
        <v>100</v>
      </c>
      <c r="F34" s="47">
        <f>'Transformers - Costing model'!O34</f>
        <v>50000</v>
      </c>
      <c r="G34" s="47">
        <f>'Transformers - Costing model'!R34</f>
        <v>2400000</v>
      </c>
    </row>
    <row r="35" spans="1:7" x14ac:dyDescent="0.25">
      <c r="A35" s="13" t="s">
        <v>79</v>
      </c>
      <c r="B35" s="13">
        <v>220</v>
      </c>
      <c r="C35" s="13">
        <v>132</v>
      </c>
      <c r="D35" s="13" t="s">
        <v>8</v>
      </c>
      <c r="E35" s="40">
        <f>'Transformers - Costing model'!L35</f>
        <v>150</v>
      </c>
      <c r="F35" s="47">
        <f>'Transformers - Costing model'!O35</f>
        <v>33333.333333333336</v>
      </c>
      <c r="G35" s="47">
        <f>'Transformers - Costing model'!R35</f>
        <v>2400000</v>
      </c>
    </row>
    <row r="36" spans="1:7" x14ac:dyDescent="0.25">
      <c r="A36" s="13" t="s">
        <v>79</v>
      </c>
      <c r="B36" s="13">
        <v>220</v>
      </c>
      <c r="C36" s="13">
        <v>132</v>
      </c>
      <c r="D36" s="13" t="s">
        <v>9</v>
      </c>
      <c r="E36" s="40">
        <f>'Transformers - Costing model'!L36</f>
        <v>200</v>
      </c>
      <c r="F36" s="47">
        <f>'Transformers - Costing model'!O36</f>
        <v>25000</v>
      </c>
      <c r="G36" s="47">
        <f>'Transformers - Costing model'!R36</f>
        <v>2400000</v>
      </c>
    </row>
    <row r="37" spans="1:7" x14ac:dyDescent="0.25">
      <c r="A37" s="13" t="s">
        <v>79</v>
      </c>
      <c r="B37" s="13">
        <v>220</v>
      </c>
      <c r="C37" s="13">
        <v>330</v>
      </c>
      <c r="D37" s="13" t="s">
        <v>7</v>
      </c>
      <c r="E37" s="40">
        <f>'Transformers - Costing model'!L37</f>
        <v>225</v>
      </c>
      <c r="F37" s="47">
        <f>'Transformers - Costing model'!O37</f>
        <v>35555.555555555555</v>
      </c>
      <c r="G37" s="47">
        <f>'Transformers - Costing model'!R37</f>
        <v>3900000</v>
      </c>
    </row>
    <row r="38" spans="1:7" x14ac:dyDescent="0.25">
      <c r="A38" s="13" t="s">
        <v>79</v>
      </c>
      <c r="B38" s="13">
        <v>220</v>
      </c>
      <c r="C38" s="13">
        <v>330</v>
      </c>
      <c r="D38" s="13" t="s">
        <v>8</v>
      </c>
      <c r="E38" s="40">
        <f>'Transformers - Costing model'!L38</f>
        <v>400</v>
      </c>
      <c r="F38" s="47">
        <f>'Transformers - Costing model'!O38</f>
        <v>22500</v>
      </c>
      <c r="G38" s="47">
        <f>'Transformers - Costing model'!R38</f>
        <v>3900000</v>
      </c>
    </row>
    <row r="39" spans="1:7" x14ac:dyDescent="0.25">
      <c r="A39" s="13" t="s">
        <v>79</v>
      </c>
      <c r="B39" s="13">
        <v>220</v>
      </c>
      <c r="C39" s="13">
        <v>330</v>
      </c>
      <c r="D39" s="13" t="s">
        <v>9</v>
      </c>
      <c r="E39" s="40">
        <f>'Transformers - Costing model'!L39</f>
        <v>700</v>
      </c>
      <c r="F39" s="47">
        <f>'Transformers - Costing model'!O39</f>
        <v>17142.857142857141</v>
      </c>
      <c r="G39" s="47">
        <f>'Transformers - Costing model'!R39</f>
        <v>3900000</v>
      </c>
    </row>
    <row r="40" spans="1:7" x14ac:dyDescent="0.25">
      <c r="A40" s="13" t="s">
        <v>79</v>
      </c>
      <c r="B40" s="13">
        <v>220</v>
      </c>
      <c r="C40" s="13">
        <v>500</v>
      </c>
      <c r="D40" s="13" t="s">
        <v>7</v>
      </c>
      <c r="E40" s="40">
        <f>'Transformers - Costing model'!L40</f>
        <v>600</v>
      </c>
      <c r="F40" s="47">
        <f>'Transformers - Costing model'!O40</f>
        <v>25000</v>
      </c>
      <c r="G40" s="47">
        <f>'Transformers - Costing model'!R40</f>
        <v>6900000</v>
      </c>
    </row>
    <row r="41" spans="1:7" x14ac:dyDescent="0.25">
      <c r="A41" s="13" t="s">
        <v>79</v>
      </c>
      <c r="B41" s="13">
        <v>220</v>
      </c>
      <c r="C41" s="13">
        <v>500</v>
      </c>
      <c r="D41" s="13" t="s">
        <v>8</v>
      </c>
      <c r="E41" s="40">
        <f>'Transformers - Costing model'!L41</f>
        <v>750</v>
      </c>
      <c r="F41" s="47">
        <f>'Transformers - Costing model'!O41</f>
        <v>21333.333333333332</v>
      </c>
      <c r="G41" s="47">
        <f>'Transformers - Costing model'!R41</f>
        <v>6900000</v>
      </c>
    </row>
    <row r="42" spans="1:7" x14ac:dyDescent="0.25">
      <c r="A42" s="13" t="s">
        <v>79</v>
      </c>
      <c r="B42" s="13">
        <v>220</v>
      </c>
      <c r="C42" s="13">
        <v>500</v>
      </c>
      <c r="D42" s="13" t="s">
        <v>9</v>
      </c>
      <c r="E42" s="40">
        <f>'Transformers - Costing model'!L42</f>
        <v>1000</v>
      </c>
      <c r="F42" s="47">
        <f>'Transformers - Costing model'!O42</f>
        <v>18000</v>
      </c>
      <c r="G42" s="47">
        <f>'Transformers - Costing model'!R42</f>
        <v>6900000</v>
      </c>
    </row>
    <row r="43" spans="1:7" x14ac:dyDescent="0.25">
      <c r="A43" s="13" t="s">
        <v>79</v>
      </c>
      <c r="B43" s="13">
        <v>275</v>
      </c>
      <c r="C43" s="13">
        <v>110</v>
      </c>
      <c r="D43" s="13" t="s">
        <v>7</v>
      </c>
      <c r="E43" s="40">
        <f>'Transformers - Costing model'!L43</f>
        <v>150</v>
      </c>
      <c r="F43" s="47">
        <f>'Transformers - Costing model'!O43</f>
        <v>33333.333333333336</v>
      </c>
      <c r="G43" s="47">
        <f>'Transformers - Costing model'!R43</f>
        <v>3400000</v>
      </c>
    </row>
    <row r="44" spans="1:7" x14ac:dyDescent="0.25">
      <c r="A44" s="13" t="s">
        <v>79</v>
      </c>
      <c r="B44" s="13">
        <v>275</v>
      </c>
      <c r="C44" s="13">
        <v>110</v>
      </c>
      <c r="D44" s="13" t="s">
        <v>8</v>
      </c>
      <c r="E44" s="40">
        <f>'Transformers - Costing model'!L44</f>
        <v>250</v>
      </c>
      <c r="F44" s="47">
        <f>'Transformers - Costing model'!O44</f>
        <v>20000</v>
      </c>
      <c r="G44" s="47">
        <f>'Transformers - Costing model'!R44</f>
        <v>3400000</v>
      </c>
    </row>
    <row r="45" spans="1:7" x14ac:dyDescent="0.25">
      <c r="A45" s="13" t="s">
        <v>79</v>
      </c>
      <c r="B45" s="13">
        <v>275</v>
      </c>
      <c r="C45" s="13">
        <v>110</v>
      </c>
      <c r="D45" s="13" t="s">
        <v>9</v>
      </c>
      <c r="E45" s="40">
        <f>'Transformers - Costing model'!L45</f>
        <v>400</v>
      </c>
      <c r="F45" s="47">
        <f>'Transformers - Costing model'!O45</f>
        <v>15000</v>
      </c>
      <c r="G45" s="47">
        <f>'Transformers - Costing model'!R45</f>
        <v>3400000</v>
      </c>
    </row>
    <row r="46" spans="1:7" x14ac:dyDescent="0.25">
      <c r="A46" s="13" t="s">
        <v>79</v>
      </c>
      <c r="B46" s="13">
        <v>275</v>
      </c>
      <c r="C46" s="13">
        <v>132</v>
      </c>
      <c r="D46" s="13" t="s">
        <v>7</v>
      </c>
      <c r="E46" s="40">
        <f>'Transformers - Costing model'!L46</f>
        <v>150</v>
      </c>
      <c r="F46" s="47">
        <f>'Transformers - Costing model'!O46</f>
        <v>33333.333333333336</v>
      </c>
      <c r="G46" s="47">
        <f>'Transformers - Costing model'!R46</f>
        <v>3400000</v>
      </c>
    </row>
    <row r="47" spans="1:7" x14ac:dyDescent="0.25">
      <c r="A47" s="13" t="s">
        <v>79</v>
      </c>
      <c r="B47" s="13">
        <v>275</v>
      </c>
      <c r="C47" s="13">
        <v>132</v>
      </c>
      <c r="D47" s="13" t="s">
        <v>8</v>
      </c>
      <c r="E47" s="40">
        <f>'Transformers - Costing model'!L47</f>
        <v>250</v>
      </c>
      <c r="F47" s="47">
        <f>'Transformers - Costing model'!O47</f>
        <v>20000</v>
      </c>
      <c r="G47" s="47">
        <f>'Transformers - Costing model'!R47</f>
        <v>3400000</v>
      </c>
    </row>
    <row r="48" spans="1:7" x14ac:dyDescent="0.25">
      <c r="A48" s="13" t="s">
        <v>79</v>
      </c>
      <c r="B48" s="13">
        <v>275</v>
      </c>
      <c r="C48" s="13">
        <v>132</v>
      </c>
      <c r="D48" s="13" t="s">
        <v>9</v>
      </c>
      <c r="E48" s="40">
        <f>'Transformers - Costing model'!L48</f>
        <v>400</v>
      </c>
      <c r="F48" s="47">
        <f>'Transformers - Costing model'!O48</f>
        <v>15000</v>
      </c>
      <c r="G48" s="47">
        <f>'Transformers - Costing model'!R48</f>
        <v>3400000</v>
      </c>
    </row>
    <row r="49" spans="1:7" x14ac:dyDescent="0.25">
      <c r="A49" s="13" t="s">
        <v>79</v>
      </c>
      <c r="B49" s="13">
        <v>275</v>
      </c>
      <c r="C49" s="13">
        <v>330</v>
      </c>
      <c r="D49" s="13" t="s">
        <v>7</v>
      </c>
      <c r="E49" s="40">
        <f>'Transformers - Costing model'!L49</f>
        <v>225</v>
      </c>
      <c r="F49" s="47">
        <f>'Transformers - Costing model'!O49</f>
        <v>35555.555555555555</v>
      </c>
      <c r="G49" s="47">
        <f>'Transformers - Costing model'!R49</f>
        <v>3900000</v>
      </c>
    </row>
    <row r="50" spans="1:7" x14ac:dyDescent="0.25">
      <c r="A50" s="13" t="s">
        <v>79</v>
      </c>
      <c r="B50" s="13">
        <v>275</v>
      </c>
      <c r="C50" s="13">
        <v>330</v>
      </c>
      <c r="D50" s="13" t="s">
        <v>8</v>
      </c>
      <c r="E50" s="40">
        <f>'Transformers - Costing model'!L50</f>
        <v>400</v>
      </c>
      <c r="F50" s="47">
        <f>'Transformers - Costing model'!O50</f>
        <v>22500</v>
      </c>
      <c r="G50" s="47">
        <f>'Transformers - Costing model'!R50</f>
        <v>3900000</v>
      </c>
    </row>
    <row r="51" spans="1:7" x14ac:dyDescent="0.25">
      <c r="A51" s="13" t="s">
        <v>79</v>
      </c>
      <c r="B51" s="13">
        <v>275</v>
      </c>
      <c r="C51" s="13">
        <v>330</v>
      </c>
      <c r="D51" s="13" t="s">
        <v>9</v>
      </c>
      <c r="E51" s="40">
        <f>'Transformers - Costing model'!L51</f>
        <v>700</v>
      </c>
      <c r="F51" s="47">
        <f>'Transformers - Costing model'!O51</f>
        <v>17142.857142857141</v>
      </c>
      <c r="G51" s="47">
        <f>'Transformers - Costing model'!R51</f>
        <v>3900000</v>
      </c>
    </row>
    <row r="52" spans="1:7" x14ac:dyDescent="0.25">
      <c r="A52" s="13" t="s">
        <v>79</v>
      </c>
      <c r="B52" s="13">
        <v>275</v>
      </c>
      <c r="C52" s="13">
        <v>500</v>
      </c>
      <c r="D52" s="13" t="s">
        <v>7</v>
      </c>
      <c r="E52" s="40">
        <f>'Transformers - Costing model'!L52</f>
        <v>600</v>
      </c>
      <c r="F52" s="47">
        <f>'Transformers - Costing model'!O52</f>
        <v>25000</v>
      </c>
      <c r="G52" s="47">
        <f>'Transformers - Costing model'!R52</f>
        <v>6900000</v>
      </c>
    </row>
    <row r="53" spans="1:7" x14ac:dyDescent="0.25">
      <c r="A53" s="13" t="s">
        <v>79</v>
      </c>
      <c r="B53" s="13">
        <v>275</v>
      </c>
      <c r="C53" s="13">
        <v>500</v>
      </c>
      <c r="D53" s="13" t="s">
        <v>8</v>
      </c>
      <c r="E53" s="40">
        <f>'Transformers - Costing model'!L53</f>
        <v>750</v>
      </c>
      <c r="F53" s="47">
        <f>'Transformers - Costing model'!O53</f>
        <v>21333.333333333332</v>
      </c>
      <c r="G53" s="47">
        <f>'Transformers - Costing model'!R53</f>
        <v>6900000</v>
      </c>
    </row>
    <row r="54" spans="1:7" x14ac:dyDescent="0.25">
      <c r="A54" s="13" t="s">
        <v>79</v>
      </c>
      <c r="B54" s="13">
        <v>275</v>
      </c>
      <c r="C54" s="13">
        <v>500</v>
      </c>
      <c r="D54" s="13" t="s">
        <v>9</v>
      </c>
      <c r="E54" s="40">
        <f>'Transformers - Costing model'!L54</f>
        <v>1000</v>
      </c>
      <c r="F54" s="47">
        <f>'Transformers - Costing model'!O54</f>
        <v>18000</v>
      </c>
      <c r="G54" s="47">
        <f>'Transformers - Costing model'!R54</f>
        <v>6900000</v>
      </c>
    </row>
    <row r="55" spans="1:7" x14ac:dyDescent="0.25">
      <c r="A55" s="13" t="s">
        <v>79</v>
      </c>
      <c r="B55" s="13">
        <v>330</v>
      </c>
      <c r="C55" s="13">
        <v>132</v>
      </c>
      <c r="D55" s="13" t="s">
        <v>7</v>
      </c>
      <c r="E55" s="40">
        <f>'Transformers - Costing model'!L55</f>
        <v>225</v>
      </c>
      <c r="F55" s="47">
        <f>'Transformers - Costing model'!O55</f>
        <v>35555.555555555555</v>
      </c>
      <c r="G55" s="47">
        <f>'Transformers - Costing model'!R55</f>
        <v>3900000</v>
      </c>
    </row>
    <row r="56" spans="1:7" x14ac:dyDescent="0.25">
      <c r="A56" s="13" t="s">
        <v>79</v>
      </c>
      <c r="B56" s="13">
        <v>330</v>
      </c>
      <c r="C56" s="13">
        <v>132</v>
      </c>
      <c r="D56" s="13" t="s">
        <v>8</v>
      </c>
      <c r="E56" s="40">
        <f>'Transformers - Costing model'!L56</f>
        <v>400</v>
      </c>
      <c r="F56" s="47">
        <f>'Transformers - Costing model'!O56</f>
        <v>22500</v>
      </c>
      <c r="G56" s="47">
        <f>'Transformers - Costing model'!R56</f>
        <v>3900000</v>
      </c>
    </row>
    <row r="57" spans="1:7" x14ac:dyDescent="0.25">
      <c r="A57" s="13" t="s">
        <v>79</v>
      </c>
      <c r="B57" s="13">
        <v>330</v>
      </c>
      <c r="C57" s="13">
        <v>132</v>
      </c>
      <c r="D57" s="13" t="s">
        <v>9</v>
      </c>
      <c r="E57" s="40">
        <f>'Transformers - Costing model'!L57</f>
        <v>700</v>
      </c>
      <c r="F57" s="47">
        <f>'Transformers - Costing model'!O57</f>
        <v>17142.857142857141</v>
      </c>
      <c r="G57" s="47">
        <f>'Transformers - Costing model'!R57</f>
        <v>3900000</v>
      </c>
    </row>
    <row r="58" spans="1:7" x14ac:dyDescent="0.25">
      <c r="A58" s="13" t="s">
        <v>79</v>
      </c>
      <c r="B58" s="13">
        <v>330</v>
      </c>
      <c r="C58" s="13">
        <v>220</v>
      </c>
      <c r="D58" s="13" t="s">
        <v>7</v>
      </c>
      <c r="E58" s="40">
        <f>'Transformers - Costing model'!L58</f>
        <v>225</v>
      </c>
      <c r="F58" s="47">
        <f>'Transformers - Costing model'!O58</f>
        <v>35555.555555555555</v>
      </c>
      <c r="G58" s="47">
        <f>'Transformers - Costing model'!R58</f>
        <v>3900000</v>
      </c>
    </row>
    <row r="59" spans="1:7" x14ac:dyDescent="0.25">
      <c r="A59" s="13" t="s">
        <v>79</v>
      </c>
      <c r="B59" s="13">
        <v>330</v>
      </c>
      <c r="C59" s="13">
        <v>220</v>
      </c>
      <c r="D59" s="13" t="s">
        <v>8</v>
      </c>
      <c r="E59" s="40">
        <f>'Transformers - Costing model'!L59</f>
        <v>400</v>
      </c>
      <c r="F59" s="47">
        <f>'Transformers - Costing model'!O59</f>
        <v>22500</v>
      </c>
      <c r="G59" s="47">
        <f>'Transformers - Costing model'!R59</f>
        <v>3900000</v>
      </c>
    </row>
    <row r="60" spans="1:7" x14ac:dyDescent="0.25">
      <c r="A60" s="13" t="s">
        <v>79</v>
      </c>
      <c r="B60" s="13">
        <v>330</v>
      </c>
      <c r="C60" s="13">
        <v>220</v>
      </c>
      <c r="D60" s="13" t="s">
        <v>9</v>
      </c>
      <c r="E60" s="40">
        <f>'Transformers - Costing model'!L60</f>
        <v>700</v>
      </c>
      <c r="F60" s="47">
        <f>'Transformers - Costing model'!O60</f>
        <v>17142.857142857141</v>
      </c>
      <c r="G60" s="47">
        <f>'Transformers - Costing model'!R60</f>
        <v>3900000</v>
      </c>
    </row>
    <row r="61" spans="1:7" x14ac:dyDescent="0.25">
      <c r="A61" s="13" t="s">
        <v>79</v>
      </c>
      <c r="B61" s="13">
        <v>330</v>
      </c>
      <c r="C61" s="13">
        <v>500</v>
      </c>
      <c r="D61" s="13" t="s">
        <v>7</v>
      </c>
      <c r="E61" s="40">
        <f>'Transformers - Costing model'!L61</f>
        <v>750</v>
      </c>
      <c r="F61" s="47">
        <f>'Transformers - Costing model'!O61</f>
        <v>21333.333333333332</v>
      </c>
      <c r="G61" s="47">
        <f>'Transformers - Costing model'!R61</f>
        <v>6900000</v>
      </c>
    </row>
    <row r="62" spans="1:7" x14ac:dyDescent="0.25">
      <c r="A62" s="13" t="s">
        <v>79</v>
      </c>
      <c r="B62" s="13">
        <v>330</v>
      </c>
      <c r="C62" s="13">
        <v>500</v>
      </c>
      <c r="D62" s="13" t="s">
        <v>8</v>
      </c>
      <c r="E62" s="40">
        <f>'Transformers - Costing model'!L62</f>
        <v>1000</v>
      </c>
      <c r="F62" s="47">
        <f>'Transformers - Costing model'!O62</f>
        <v>18000</v>
      </c>
      <c r="G62" s="47">
        <f>'Transformers - Costing model'!R62</f>
        <v>6900000</v>
      </c>
    </row>
    <row r="63" spans="1:7" x14ac:dyDescent="0.25">
      <c r="A63" s="13" t="s">
        <v>79</v>
      </c>
      <c r="B63" s="13">
        <v>330</v>
      </c>
      <c r="C63" s="13">
        <v>500</v>
      </c>
      <c r="D63" s="13" t="s">
        <v>9</v>
      </c>
      <c r="E63" s="40">
        <f>'Transformers - Costing model'!L63</f>
        <v>1500</v>
      </c>
      <c r="F63" s="47">
        <f>'Transformers - Costing model'!O63</f>
        <v>13333.333333333334</v>
      </c>
      <c r="G63" s="47">
        <f>'Transformers - Costing model'!R63</f>
        <v>6900000</v>
      </c>
    </row>
    <row r="64" spans="1:7" x14ac:dyDescent="0.25">
      <c r="A64" s="13" t="s">
        <v>79</v>
      </c>
      <c r="B64" s="13">
        <v>500</v>
      </c>
      <c r="C64" s="13">
        <v>132</v>
      </c>
      <c r="D64" s="13" t="s">
        <v>7</v>
      </c>
      <c r="E64" s="40">
        <f>'Transformers - Costing model'!L64</f>
        <v>600</v>
      </c>
      <c r="F64" s="47">
        <f>'Transformers - Costing model'!O64</f>
        <v>25000</v>
      </c>
      <c r="G64" s="47">
        <f>'Transformers - Costing model'!R64</f>
        <v>6900000</v>
      </c>
    </row>
    <row r="65" spans="1:7" x14ac:dyDescent="0.25">
      <c r="A65" s="13" t="s">
        <v>79</v>
      </c>
      <c r="B65" s="13">
        <v>500</v>
      </c>
      <c r="C65" s="13">
        <v>132</v>
      </c>
      <c r="D65" s="13" t="s">
        <v>8</v>
      </c>
      <c r="E65" s="40">
        <f>'Transformers - Costing model'!L65</f>
        <v>750</v>
      </c>
      <c r="F65" s="47">
        <f>'Transformers - Costing model'!O65</f>
        <v>21333.333333333332</v>
      </c>
      <c r="G65" s="47">
        <f>'Transformers - Costing model'!R65</f>
        <v>6900000</v>
      </c>
    </row>
    <row r="66" spans="1:7" x14ac:dyDescent="0.25">
      <c r="A66" s="13" t="s">
        <v>79</v>
      </c>
      <c r="B66" s="13">
        <v>500</v>
      </c>
      <c r="C66" s="13">
        <v>132</v>
      </c>
      <c r="D66" s="13" t="s">
        <v>9</v>
      </c>
      <c r="E66" s="40">
        <f>'Transformers - Costing model'!L66</f>
        <v>1000</v>
      </c>
      <c r="F66" s="47">
        <f>'Transformers - Costing model'!O66</f>
        <v>18000</v>
      </c>
      <c r="G66" s="47">
        <f>'Transformers - Costing model'!R66</f>
        <v>6900000</v>
      </c>
    </row>
    <row r="67" spans="1:7" x14ac:dyDescent="0.25">
      <c r="A67" s="13" t="s">
        <v>79</v>
      </c>
      <c r="B67" s="13">
        <v>500</v>
      </c>
      <c r="C67" s="13">
        <v>220</v>
      </c>
      <c r="D67" s="13" t="s">
        <v>7</v>
      </c>
      <c r="E67" s="40">
        <f>'Transformers - Costing model'!L67</f>
        <v>600</v>
      </c>
      <c r="F67" s="47">
        <f>'Transformers - Costing model'!O67</f>
        <v>25000</v>
      </c>
      <c r="G67" s="47">
        <f>'Transformers - Costing model'!R67</f>
        <v>6900000</v>
      </c>
    </row>
    <row r="68" spans="1:7" x14ac:dyDescent="0.25">
      <c r="A68" s="13" t="s">
        <v>79</v>
      </c>
      <c r="B68" s="13">
        <v>500</v>
      </c>
      <c r="C68" s="13">
        <v>220</v>
      </c>
      <c r="D68" s="13" t="s">
        <v>8</v>
      </c>
      <c r="E68" s="40">
        <f>'Transformers - Costing model'!L68</f>
        <v>750</v>
      </c>
      <c r="F68" s="47">
        <f>'Transformers - Costing model'!O68</f>
        <v>21333.333333333332</v>
      </c>
      <c r="G68" s="47">
        <f>'Transformers - Costing model'!R68</f>
        <v>6900000</v>
      </c>
    </row>
    <row r="69" spans="1:7" x14ac:dyDescent="0.25">
      <c r="A69" s="13" t="s">
        <v>79</v>
      </c>
      <c r="B69" s="13">
        <v>500</v>
      </c>
      <c r="C69" s="13">
        <v>220</v>
      </c>
      <c r="D69" s="13" t="s">
        <v>9</v>
      </c>
      <c r="E69" s="40">
        <f>'Transformers - Costing model'!L69</f>
        <v>1000</v>
      </c>
      <c r="F69" s="47">
        <f>'Transformers - Costing model'!O69</f>
        <v>18000</v>
      </c>
      <c r="G69" s="47">
        <f>'Transformers - Costing model'!R69</f>
        <v>6900000</v>
      </c>
    </row>
    <row r="70" spans="1:7" x14ac:dyDescent="0.25">
      <c r="A70" s="13" t="s">
        <v>79</v>
      </c>
      <c r="B70" s="13">
        <v>500</v>
      </c>
      <c r="C70" s="13">
        <v>330</v>
      </c>
      <c r="D70" s="13" t="s">
        <v>7</v>
      </c>
      <c r="E70" s="40">
        <f>'Transformers - Costing model'!L70</f>
        <v>750</v>
      </c>
      <c r="F70" s="47">
        <f>'Transformers - Costing model'!O70</f>
        <v>21333.333333333332</v>
      </c>
      <c r="G70" s="47">
        <f>'Transformers - Costing model'!R70</f>
        <v>6900000</v>
      </c>
    </row>
    <row r="71" spans="1:7" x14ac:dyDescent="0.25">
      <c r="A71" s="13" t="s">
        <v>79</v>
      </c>
      <c r="B71" s="13">
        <v>500</v>
      </c>
      <c r="C71" s="13">
        <v>330</v>
      </c>
      <c r="D71" s="13" t="s">
        <v>8</v>
      </c>
      <c r="E71" s="40">
        <f>'Transformers - Costing model'!L71</f>
        <v>1000</v>
      </c>
      <c r="F71" s="47">
        <f>'Transformers - Costing model'!O71</f>
        <v>18000</v>
      </c>
      <c r="G71" s="47">
        <f>'Transformers - Costing model'!R71</f>
        <v>6900000</v>
      </c>
    </row>
    <row r="72" spans="1:7" x14ac:dyDescent="0.25">
      <c r="A72" s="13" t="s">
        <v>79</v>
      </c>
      <c r="B72" s="13">
        <v>500</v>
      </c>
      <c r="C72" s="13">
        <v>330</v>
      </c>
      <c r="D72" s="13" t="s">
        <v>9</v>
      </c>
      <c r="E72" s="40">
        <f>'Transformers - Costing model'!L72</f>
        <v>1500</v>
      </c>
      <c r="F72" s="47">
        <f>'Transformers - Costing model'!O72</f>
        <v>13333.333333333334</v>
      </c>
      <c r="G72" s="47">
        <f>'Transformers - Costing model'!R72</f>
        <v>6900000</v>
      </c>
    </row>
    <row r="73" spans="1:7" x14ac:dyDescent="0.25">
      <c r="A73" s="13" t="s">
        <v>79</v>
      </c>
      <c r="B73" s="13">
        <v>330</v>
      </c>
      <c r="C73" s="13">
        <v>275</v>
      </c>
      <c r="D73" s="13" t="s">
        <v>7</v>
      </c>
      <c r="E73" s="40">
        <f>'Transformers - Costing model'!L73</f>
        <v>225</v>
      </c>
      <c r="F73" s="47">
        <f>'Transformers - Costing model'!O73</f>
        <v>35555.555555555555</v>
      </c>
      <c r="G73" s="47">
        <f>'Transformers - Costing model'!R73</f>
        <v>3900000</v>
      </c>
    </row>
    <row r="74" spans="1:7" x14ac:dyDescent="0.25">
      <c r="A74" s="13" t="s">
        <v>79</v>
      </c>
      <c r="B74" s="13">
        <v>330</v>
      </c>
      <c r="C74" s="13">
        <v>275</v>
      </c>
      <c r="D74" s="13" t="s">
        <v>8</v>
      </c>
      <c r="E74" s="40">
        <f>'Transformers - Costing model'!L74</f>
        <v>400</v>
      </c>
      <c r="F74" s="47">
        <f>'Transformers - Costing model'!O74</f>
        <v>22500</v>
      </c>
      <c r="G74" s="47">
        <f>'Transformers - Costing model'!R74</f>
        <v>3900000</v>
      </c>
    </row>
    <row r="75" spans="1:7" x14ac:dyDescent="0.25">
      <c r="A75" s="13" t="s">
        <v>79</v>
      </c>
      <c r="B75" s="13">
        <v>330</v>
      </c>
      <c r="C75" s="13">
        <v>275</v>
      </c>
      <c r="D75" s="13" t="s">
        <v>9</v>
      </c>
      <c r="E75" s="40">
        <f>'Transformers - Costing model'!L75</f>
        <v>700</v>
      </c>
      <c r="F75" s="47">
        <f>'Transformers - Costing model'!O75</f>
        <v>17142.857142857141</v>
      </c>
      <c r="G75" s="47">
        <f>'Transformers - Costing model'!R75</f>
        <v>3900000</v>
      </c>
    </row>
    <row r="76" spans="1:7" x14ac:dyDescent="0.25">
      <c r="A76" s="13"/>
      <c r="B76" s="13"/>
      <c r="C76" s="13"/>
      <c r="D76" s="13"/>
    </row>
    <row r="77" spans="1:7" x14ac:dyDescent="0.25">
      <c r="A77" s="13"/>
      <c r="B77" s="13"/>
      <c r="C77" s="13"/>
      <c r="D77" s="13"/>
    </row>
    <row r="78" spans="1:7" x14ac:dyDescent="0.25">
      <c r="A78" s="13"/>
      <c r="B78" s="13"/>
      <c r="C78" s="13"/>
      <c r="D78" s="13"/>
    </row>
    <row r="79" spans="1:7" x14ac:dyDescent="0.25">
      <c r="A79" s="13"/>
      <c r="B79" s="13"/>
      <c r="C79" s="13"/>
      <c r="D79" s="13"/>
    </row>
    <row r="80" spans="1:7" x14ac:dyDescent="0.25">
      <c r="A80" s="13"/>
      <c r="B80" s="13"/>
      <c r="C80" s="13"/>
      <c r="D80" s="13"/>
    </row>
    <row r="81" spans="1:4" x14ac:dyDescent="0.25">
      <c r="A81" s="13"/>
      <c r="B81" s="13"/>
      <c r="C81" s="13"/>
      <c r="D81" s="13"/>
    </row>
    <row r="82" spans="1:4" x14ac:dyDescent="0.25">
      <c r="A82" s="13"/>
      <c r="B82" s="13"/>
      <c r="C82" s="13"/>
      <c r="D82" s="13"/>
    </row>
    <row r="83" spans="1:4" x14ac:dyDescent="0.25">
      <c r="A83" s="13"/>
      <c r="B83" s="13"/>
      <c r="C83" s="13"/>
      <c r="D83" s="13"/>
    </row>
    <row r="84" spans="1:4" x14ac:dyDescent="0.25">
      <c r="A84" s="13"/>
      <c r="B84" s="13"/>
      <c r="C84" s="13"/>
      <c r="D84" s="13"/>
    </row>
    <row r="85" spans="1:4" x14ac:dyDescent="0.25">
      <c r="A85" s="13"/>
      <c r="B85" s="13"/>
      <c r="C85" s="13"/>
      <c r="D85" s="13"/>
    </row>
    <row r="86" spans="1:4" x14ac:dyDescent="0.25">
      <c r="A86" s="13"/>
      <c r="B86" s="13"/>
      <c r="C86" s="13"/>
      <c r="D86" s="13"/>
    </row>
    <row r="87" spans="1:4" x14ac:dyDescent="0.25">
      <c r="A87" s="13"/>
      <c r="B87" s="13"/>
      <c r="C87" s="13"/>
      <c r="D87" s="13"/>
    </row>
    <row r="88" spans="1:4" x14ac:dyDescent="0.25">
      <c r="A88" s="13"/>
      <c r="B88" s="13"/>
      <c r="C88" s="13"/>
      <c r="D88" s="13"/>
    </row>
    <row r="89" spans="1:4" x14ac:dyDescent="0.25">
      <c r="A89" s="13"/>
      <c r="B89" s="13"/>
      <c r="C89" s="13"/>
      <c r="D89" s="13"/>
    </row>
    <row r="90" spans="1:4" x14ac:dyDescent="0.25">
      <c r="A90" s="13"/>
      <c r="B90" s="13"/>
      <c r="C90" s="13"/>
      <c r="D90" s="13"/>
    </row>
    <row r="91" spans="1:4" x14ac:dyDescent="0.25">
      <c r="A91" s="13"/>
      <c r="B91" s="13"/>
      <c r="C91" s="13"/>
      <c r="D91" s="13"/>
    </row>
    <row r="92" spans="1:4" x14ac:dyDescent="0.25">
      <c r="A92" s="13"/>
      <c r="B92" s="13"/>
      <c r="C92" s="13"/>
      <c r="D92" s="13"/>
    </row>
    <row r="93" spans="1:4" x14ac:dyDescent="0.25">
      <c r="A93" s="13"/>
      <c r="B93" s="13"/>
      <c r="C93" s="13"/>
      <c r="D93" s="13"/>
    </row>
    <row r="94" spans="1:4" x14ac:dyDescent="0.25">
      <c r="A94" s="13"/>
      <c r="B94" s="13"/>
      <c r="C94" s="13"/>
      <c r="D94" s="13"/>
    </row>
    <row r="95" spans="1:4" x14ac:dyDescent="0.25">
      <c r="A95" s="13"/>
      <c r="B95" s="13"/>
      <c r="C95" s="13"/>
      <c r="D95" s="13"/>
    </row>
    <row r="96" spans="1:4" x14ac:dyDescent="0.25">
      <c r="A96" s="13"/>
      <c r="B96" s="13"/>
      <c r="C96" s="13"/>
      <c r="D96" s="13"/>
    </row>
    <row r="97" spans="1:4" x14ac:dyDescent="0.25">
      <c r="A97" s="13"/>
      <c r="B97" s="13"/>
      <c r="C97" s="13"/>
      <c r="D97" s="13"/>
    </row>
    <row r="98" spans="1:4" x14ac:dyDescent="0.25">
      <c r="A98" s="13"/>
      <c r="B98" s="13"/>
      <c r="C98" s="13"/>
      <c r="D98" s="13"/>
    </row>
    <row r="99" spans="1:4" x14ac:dyDescent="0.25">
      <c r="A99" s="13"/>
      <c r="B99" s="13"/>
      <c r="C99" s="13"/>
      <c r="D99" s="13"/>
    </row>
    <row r="100" spans="1:4" x14ac:dyDescent="0.25">
      <c r="A100" s="13"/>
      <c r="B100" s="13"/>
      <c r="C100" s="13"/>
      <c r="D100" s="13"/>
    </row>
    <row r="101" spans="1:4" x14ac:dyDescent="0.25">
      <c r="A101" s="13"/>
      <c r="B101" s="13"/>
      <c r="C101" s="13"/>
      <c r="D101" s="13"/>
    </row>
    <row r="102" spans="1:4" x14ac:dyDescent="0.25">
      <c r="A102" s="13"/>
      <c r="B102" s="13"/>
      <c r="C102" s="13"/>
      <c r="D102" s="13"/>
    </row>
    <row r="103" spans="1:4" x14ac:dyDescent="0.25">
      <c r="A103" s="13"/>
      <c r="B103" s="13"/>
      <c r="C103" s="13"/>
      <c r="D103" s="13"/>
    </row>
    <row r="104" spans="1:4" x14ac:dyDescent="0.25">
      <c r="A104" s="13"/>
      <c r="B104" s="13"/>
      <c r="C104" s="13"/>
      <c r="D104" s="13"/>
    </row>
    <row r="105" spans="1:4" x14ac:dyDescent="0.25">
      <c r="A105" s="13"/>
      <c r="B105" s="13"/>
      <c r="C105" s="13"/>
      <c r="D105" s="13"/>
    </row>
    <row r="106" spans="1:4" x14ac:dyDescent="0.25">
      <c r="A106" s="13"/>
      <c r="B106" s="13"/>
      <c r="C106" s="13"/>
      <c r="D106" s="13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6"/>
  <sheetViews>
    <sheetView zoomScale="90" zoomScaleNormal="90" zoomScaleSheetLayoutView="90" workbookViewId="0"/>
  </sheetViews>
  <sheetFormatPr defaultRowHeight="15" x14ac:dyDescent="0.25"/>
  <cols>
    <col min="1" max="1" width="2" style="16" bestFit="1" customWidth="1"/>
    <col min="2" max="4" width="9.140625" style="16"/>
    <col min="5" max="5" width="13.85546875" style="17" customWidth="1"/>
    <col min="6" max="6" width="12" style="16" bestFit="1" customWidth="1"/>
  </cols>
  <sheetData>
    <row r="1" spans="1:6" x14ac:dyDescent="0.25">
      <c r="A1" s="13"/>
      <c r="B1" s="6" t="s">
        <v>0</v>
      </c>
      <c r="C1" s="6"/>
      <c r="D1" s="6" t="s">
        <v>1</v>
      </c>
      <c r="E1" s="2" t="s">
        <v>37</v>
      </c>
      <c r="F1" s="2" t="s">
        <v>2</v>
      </c>
    </row>
    <row r="2" spans="1:6" ht="5.25" customHeight="1" x14ac:dyDescent="0.25">
      <c r="B2" s="21"/>
      <c r="C2" s="21"/>
      <c r="D2" s="21"/>
      <c r="E2" s="11"/>
      <c r="F2" s="11"/>
    </row>
    <row r="3" spans="1:6" x14ac:dyDescent="0.25">
      <c r="B3" s="6"/>
      <c r="C3" s="6"/>
      <c r="D3" s="6"/>
      <c r="E3" s="2"/>
      <c r="F3" s="2"/>
    </row>
    <row r="4" spans="1:6" x14ac:dyDescent="0.25">
      <c r="B4" s="6"/>
      <c r="C4" s="6"/>
      <c r="D4" s="6"/>
      <c r="E4" s="2"/>
      <c r="F4" s="2"/>
    </row>
    <row r="5" spans="1:6" x14ac:dyDescent="0.25">
      <c r="B5" s="6" t="s">
        <v>22</v>
      </c>
      <c r="C5" s="6" t="s">
        <v>23</v>
      </c>
      <c r="D5" s="6"/>
      <c r="E5" s="2"/>
      <c r="F5" s="2"/>
    </row>
    <row r="6" spans="1:6" x14ac:dyDescent="0.25">
      <c r="B6" s="6" t="s">
        <v>3</v>
      </c>
      <c r="C6" s="6" t="s">
        <v>3</v>
      </c>
      <c r="D6" s="6" t="s">
        <v>21</v>
      </c>
      <c r="E6" s="2" t="s">
        <v>4</v>
      </c>
      <c r="F6" s="2" t="s">
        <v>25</v>
      </c>
    </row>
    <row r="7" spans="1:6" x14ac:dyDescent="0.25">
      <c r="A7" s="13" t="s">
        <v>79</v>
      </c>
      <c r="B7" s="13">
        <v>110</v>
      </c>
      <c r="C7" s="13">
        <v>132</v>
      </c>
      <c r="D7" s="13" t="s">
        <v>7</v>
      </c>
      <c r="E7" s="40">
        <f>'Transformers - Costing model'!L7</f>
        <v>50</v>
      </c>
      <c r="F7" s="47">
        <f>'Transformers - Costing model'!W7</f>
        <v>76000</v>
      </c>
    </row>
    <row r="8" spans="1:6" x14ac:dyDescent="0.25">
      <c r="A8" s="13" t="s">
        <v>79</v>
      </c>
      <c r="B8" s="13">
        <v>110</v>
      </c>
      <c r="C8" s="13">
        <v>132</v>
      </c>
      <c r="D8" s="13" t="s">
        <v>8</v>
      </c>
      <c r="E8" s="40">
        <f>'Transformers - Costing model'!L8</f>
        <v>100</v>
      </c>
      <c r="F8" s="47">
        <f>'Transformers - Costing model'!W8</f>
        <v>38000</v>
      </c>
    </row>
    <row r="9" spans="1:6" x14ac:dyDescent="0.25">
      <c r="A9" s="13" t="s">
        <v>79</v>
      </c>
      <c r="B9" s="13">
        <v>110</v>
      </c>
      <c r="C9" s="13">
        <v>132</v>
      </c>
      <c r="D9" s="13" t="s">
        <v>9</v>
      </c>
      <c r="E9" s="40">
        <f>'Transformers - Costing model'!L9</f>
        <v>150</v>
      </c>
      <c r="F9" s="47">
        <f>'Transformers - Costing model'!W9</f>
        <v>32000</v>
      </c>
    </row>
    <row r="10" spans="1:6" x14ac:dyDescent="0.25">
      <c r="A10" s="13" t="s">
        <v>79</v>
      </c>
      <c r="B10" s="13">
        <v>110</v>
      </c>
      <c r="C10" s="13">
        <v>220</v>
      </c>
      <c r="D10" s="13" t="s">
        <v>7</v>
      </c>
      <c r="E10" s="40">
        <f>'Transformers - Costing model'!L10</f>
        <v>100</v>
      </c>
      <c r="F10" s="47">
        <f>'Transformers - Costing model'!W10</f>
        <v>74000</v>
      </c>
    </row>
    <row r="11" spans="1:6" x14ac:dyDescent="0.25">
      <c r="A11" s="13" t="s">
        <v>79</v>
      </c>
      <c r="B11" s="13">
        <v>110</v>
      </c>
      <c r="C11" s="13">
        <v>220</v>
      </c>
      <c r="D11" s="13" t="s">
        <v>8</v>
      </c>
      <c r="E11" s="40">
        <f>'Transformers - Costing model'!L11</f>
        <v>150</v>
      </c>
      <c r="F11" s="47">
        <f>'Transformers - Costing model'!W11</f>
        <v>49333.333333333336</v>
      </c>
    </row>
    <row r="12" spans="1:6" x14ac:dyDescent="0.25">
      <c r="A12" s="13" t="s">
        <v>79</v>
      </c>
      <c r="B12" s="13">
        <v>110</v>
      </c>
      <c r="C12" s="13">
        <v>220</v>
      </c>
      <c r="D12" s="13" t="s">
        <v>9</v>
      </c>
      <c r="E12" s="40">
        <f>'Transformers - Costing model'!L12</f>
        <v>200</v>
      </c>
      <c r="F12" s="47">
        <f>'Transformers - Costing model'!W12</f>
        <v>37000</v>
      </c>
    </row>
    <row r="13" spans="1:6" x14ac:dyDescent="0.25">
      <c r="A13" s="13" t="s">
        <v>79</v>
      </c>
      <c r="B13" s="13">
        <v>110</v>
      </c>
      <c r="C13" s="13">
        <v>275</v>
      </c>
      <c r="D13" s="13" t="s">
        <v>7</v>
      </c>
      <c r="E13" s="40">
        <f>'Transformers - Costing model'!L13</f>
        <v>150</v>
      </c>
      <c r="F13" s="47">
        <f>'Transformers - Costing model'!W13</f>
        <v>56000</v>
      </c>
    </row>
    <row r="14" spans="1:6" x14ac:dyDescent="0.25">
      <c r="A14" s="13" t="s">
        <v>79</v>
      </c>
      <c r="B14" s="13">
        <v>110</v>
      </c>
      <c r="C14" s="13">
        <v>275</v>
      </c>
      <c r="D14" s="13" t="s">
        <v>8</v>
      </c>
      <c r="E14" s="40">
        <f>'Transformers - Costing model'!L14</f>
        <v>250</v>
      </c>
      <c r="F14" s="47">
        <f>'Transformers - Costing model'!W14</f>
        <v>33600</v>
      </c>
    </row>
    <row r="15" spans="1:6" x14ac:dyDescent="0.25">
      <c r="A15" s="13" t="s">
        <v>79</v>
      </c>
      <c r="B15" s="13">
        <v>110</v>
      </c>
      <c r="C15" s="13">
        <v>275</v>
      </c>
      <c r="D15" s="13" t="s">
        <v>9</v>
      </c>
      <c r="E15" s="40">
        <f>'Transformers - Costing model'!L15</f>
        <v>400</v>
      </c>
      <c r="F15" s="47">
        <f>'Transformers - Costing model'!W15</f>
        <v>23500</v>
      </c>
    </row>
    <row r="16" spans="1:6" x14ac:dyDescent="0.25">
      <c r="A16" s="13" t="s">
        <v>79</v>
      </c>
      <c r="B16" s="13">
        <v>132</v>
      </c>
      <c r="C16" s="13">
        <v>220</v>
      </c>
      <c r="D16" s="13" t="s">
        <v>7</v>
      </c>
      <c r="E16" s="40">
        <f>'Transformers - Costing model'!L16</f>
        <v>100</v>
      </c>
      <c r="F16" s="47">
        <f>'Transformers - Costing model'!W16</f>
        <v>74000</v>
      </c>
    </row>
    <row r="17" spans="1:6" x14ac:dyDescent="0.25">
      <c r="A17" s="13" t="s">
        <v>79</v>
      </c>
      <c r="B17" s="13">
        <v>132</v>
      </c>
      <c r="C17" s="13">
        <v>220</v>
      </c>
      <c r="D17" s="13" t="s">
        <v>8</v>
      </c>
      <c r="E17" s="40">
        <f>'Transformers - Costing model'!L17</f>
        <v>150</v>
      </c>
      <c r="F17" s="47">
        <f>'Transformers - Costing model'!W17</f>
        <v>49333.333333333336</v>
      </c>
    </row>
    <row r="18" spans="1:6" x14ac:dyDescent="0.25">
      <c r="A18" s="13" t="s">
        <v>79</v>
      </c>
      <c r="B18" s="13">
        <v>132</v>
      </c>
      <c r="C18" s="13">
        <v>220</v>
      </c>
      <c r="D18" s="13" t="s">
        <v>9</v>
      </c>
      <c r="E18" s="40">
        <f>'Transformers - Costing model'!L18</f>
        <v>200</v>
      </c>
      <c r="F18" s="47">
        <f>'Transformers - Costing model'!W18</f>
        <v>37000</v>
      </c>
    </row>
    <row r="19" spans="1:6" x14ac:dyDescent="0.25">
      <c r="A19" s="13" t="s">
        <v>79</v>
      </c>
      <c r="B19" s="13">
        <v>132</v>
      </c>
      <c r="C19" s="13">
        <v>275</v>
      </c>
      <c r="D19" s="13" t="s">
        <v>7</v>
      </c>
      <c r="E19" s="40">
        <f>'Transformers - Costing model'!L19</f>
        <v>150</v>
      </c>
      <c r="F19" s="47">
        <f>'Transformers - Costing model'!W19</f>
        <v>56000</v>
      </c>
    </row>
    <row r="20" spans="1:6" x14ac:dyDescent="0.25">
      <c r="A20" s="13" t="s">
        <v>79</v>
      </c>
      <c r="B20" s="13">
        <v>132</v>
      </c>
      <c r="C20" s="13">
        <v>275</v>
      </c>
      <c r="D20" s="13" t="s">
        <v>8</v>
      </c>
      <c r="E20" s="40">
        <f>'Transformers - Costing model'!L20</f>
        <v>250</v>
      </c>
      <c r="F20" s="47">
        <f>'Transformers - Costing model'!W20</f>
        <v>33600</v>
      </c>
    </row>
    <row r="21" spans="1:6" x14ac:dyDescent="0.25">
      <c r="A21" s="13" t="s">
        <v>79</v>
      </c>
      <c r="B21" s="13">
        <v>132</v>
      </c>
      <c r="C21" s="13">
        <v>275</v>
      </c>
      <c r="D21" s="13" t="s">
        <v>9</v>
      </c>
      <c r="E21" s="40">
        <f>'Transformers - Costing model'!L21</f>
        <v>400</v>
      </c>
      <c r="F21" s="47">
        <f>'Transformers - Costing model'!W21</f>
        <v>23500</v>
      </c>
    </row>
    <row r="22" spans="1:6" x14ac:dyDescent="0.25">
      <c r="A22" s="13" t="s">
        <v>79</v>
      </c>
      <c r="B22" s="13">
        <v>132</v>
      </c>
      <c r="C22" s="13">
        <v>330</v>
      </c>
      <c r="D22" s="13" t="s">
        <v>7</v>
      </c>
      <c r="E22" s="40">
        <f>'Transformers - Costing model'!L22</f>
        <v>225</v>
      </c>
      <c r="F22" s="47">
        <f>'Transformers - Costing model'!W22</f>
        <v>52888.888888888891</v>
      </c>
    </row>
    <row r="23" spans="1:6" x14ac:dyDescent="0.25">
      <c r="A23" s="13" t="s">
        <v>79</v>
      </c>
      <c r="B23" s="13">
        <v>132</v>
      </c>
      <c r="C23" s="13">
        <v>330</v>
      </c>
      <c r="D23" s="13" t="s">
        <v>8</v>
      </c>
      <c r="E23" s="40">
        <f>'Transformers - Costing model'!L23</f>
        <v>400</v>
      </c>
      <c r="F23" s="47">
        <f>'Transformers - Costing model'!W23</f>
        <v>32250</v>
      </c>
    </row>
    <row r="24" spans="1:6" x14ac:dyDescent="0.25">
      <c r="A24" s="13" t="s">
        <v>79</v>
      </c>
      <c r="B24" s="13">
        <v>132</v>
      </c>
      <c r="C24" s="13">
        <v>330</v>
      </c>
      <c r="D24" s="13" t="s">
        <v>9</v>
      </c>
      <c r="E24" s="40">
        <f>'Transformers - Costing model'!L24</f>
        <v>700</v>
      </c>
      <c r="F24" s="47">
        <f>'Transformers - Costing model'!W24</f>
        <v>22714.285714285714</v>
      </c>
    </row>
    <row r="25" spans="1:6" x14ac:dyDescent="0.25">
      <c r="A25" s="13" t="s">
        <v>79</v>
      </c>
      <c r="B25" s="13">
        <v>132</v>
      </c>
      <c r="C25" s="13">
        <v>500</v>
      </c>
      <c r="D25" s="13" t="s">
        <v>7</v>
      </c>
      <c r="E25" s="40">
        <f>'Transformers - Costing model'!L25</f>
        <v>600</v>
      </c>
      <c r="F25" s="47">
        <f>'Transformers - Costing model'!W25</f>
        <v>36500</v>
      </c>
    </row>
    <row r="26" spans="1:6" x14ac:dyDescent="0.25">
      <c r="A26" s="13" t="s">
        <v>79</v>
      </c>
      <c r="B26" s="13">
        <v>132</v>
      </c>
      <c r="C26" s="13">
        <v>500</v>
      </c>
      <c r="D26" s="13" t="s">
        <v>8</v>
      </c>
      <c r="E26" s="40">
        <f>'Transformers - Costing model'!L26</f>
        <v>750</v>
      </c>
      <c r="F26" s="47">
        <f>'Transformers - Costing model'!W26</f>
        <v>30533.333333333332</v>
      </c>
    </row>
    <row r="27" spans="1:6" x14ac:dyDescent="0.25">
      <c r="A27" s="13" t="s">
        <v>79</v>
      </c>
      <c r="B27" s="13">
        <v>132</v>
      </c>
      <c r="C27" s="13">
        <v>500</v>
      </c>
      <c r="D27" s="13" t="s">
        <v>9</v>
      </c>
      <c r="E27" s="40">
        <f>'Transformers - Costing model'!L27</f>
        <v>1000</v>
      </c>
      <c r="F27" s="47">
        <f>'Transformers - Costing model'!W27</f>
        <v>24900</v>
      </c>
    </row>
    <row r="28" spans="1:6" x14ac:dyDescent="0.25">
      <c r="A28" s="13" t="s">
        <v>79</v>
      </c>
      <c r="B28" s="13">
        <v>165</v>
      </c>
      <c r="C28" s="13">
        <v>132</v>
      </c>
      <c r="D28" s="13" t="s">
        <v>7</v>
      </c>
      <c r="E28" s="40">
        <f>'Transformers - Costing model'!L28</f>
        <v>50</v>
      </c>
      <c r="F28" s="47">
        <f>'Transformers - Costing model'!W28</f>
        <v>76000</v>
      </c>
    </row>
    <row r="29" spans="1:6" x14ac:dyDescent="0.25">
      <c r="A29" s="13" t="s">
        <v>79</v>
      </c>
      <c r="B29" s="13">
        <v>165</v>
      </c>
      <c r="C29" s="13">
        <v>132</v>
      </c>
      <c r="D29" s="13" t="s">
        <v>8</v>
      </c>
      <c r="E29" s="40">
        <f>'Transformers - Costing model'!L29</f>
        <v>100</v>
      </c>
      <c r="F29" s="47">
        <f>'Transformers - Costing model'!W29</f>
        <v>38000</v>
      </c>
    </row>
    <row r="30" spans="1:6" x14ac:dyDescent="0.25">
      <c r="A30" s="13" t="s">
        <v>79</v>
      </c>
      <c r="B30" s="13">
        <v>165</v>
      </c>
      <c r="C30" s="13">
        <v>132</v>
      </c>
      <c r="D30" s="13" t="s">
        <v>9</v>
      </c>
      <c r="E30" s="40">
        <f>'Transformers - Costing model'!L30</f>
        <v>150</v>
      </c>
      <c r="F30" s="47">
        <f>'Transformers - Costing model'!W30</f>
        <v>32000</v>
      </c>
    </row>
    <row r="31" spans="1:6" x14ac:dyDescent="0.25">
      <c r="A31" s="13" t="s">
        <v>79</v>
      </c>
      <c r="B31" s="13">
        <v>165</v>
      </c>
      <c r="C31" s="13">
        <v>220</v>
      </c>
      <c r="D31" s="13" t="s">
        <v>7</v>
      </c>
      <c r="E31" s="40">
        <f>'Transformers - Costing model'!L31</f>
        <v>100</v>
      </c>
      <c r="F31" s="47">
        <f>'Transformers - Costing model'!W31</f>
        <v>74000</v>
      </c>
    </row>
    <row r="32" spans="1:6" x14ac:dyDescent="0.25">
      <c r="A32" s="13" t="s">
        <v>79</v>
      </c>
      <c r="B32" s="13">
        <v>165</v>
      </c>
      <c r="C32" s="13">
        <v>220</v>
      </c>
      <c r="D32" s="13" t="s">
        <v>8</v>
      </c>
      <c r="E32" s="40">
        <f>'Transformers - Costing model'!L32</f>
        <v>150</v>
      </c>
      <c r="F32" s="47">
        <f>'Transformers - Costing model'!W32</f>
        <v>49333.333333333336</v>
      </c>
    </row>
    <row r="33" spans="1:6" x14ac:dyDescent="0.25">
      <c r="A33" s="13" t="s">
        <v>79</v>
      </c>
      <c r="B33" s="13">
        <v>165</v>
      </c>
      <c r="C33" s="13">
        <v>220</v>
      </c>
      <c r="D33" s="13" t="s">
        <v>9</v>
      </c>
      <c r="E33" s="40">
        <f>'Transformers - Costing model'!L33</f>
        <v>200</v>
      </c>
      <c r="F33" s="47">
        <f>'Transformers - Costing model'!W33</f>
        <v>37000</v>
      </c>
    </row>
    <row r="34" spans="1:6" x14ac:dyDescent="0.25">
      <c r="A34" s="13" t="s">
        <v>79</v>
      </c>
      <c r="B34" s="13">
        <v>220</v>
      </c>
      <c r="C34" s="13">
        <v>132</v>
      </c>
      <c r="D34" s="13" t="s">
        <v>7</v>
      </c>
      <c r="E34" s="40">
        <f>'Transformers - Costing model'!L34</f>
        <v>100</v>
      </c>
      <c r="F34" s="47">
        <f>'Transformers - Costing model'!W34</f>
        <v>74000</v>
      </c>
    </row>
    <row r="35" spans="1:6" x14ac:dyDescent="0.25">
      <c r="A35" s="13" t="s">
        <v>79</v>
      </c>
      <c r="B35" s="13">
        <v>220</v>
      </c>
      <c r="C35" s="13">
        <v>132</v>
      </c>
      <c r="D35" s="13" t="s">
        <v>8</v>
      </c>
      <c r="E35" s="40">
        <f>'Transformers - Costing model'!L35</f>
        <v>150</v>
      </c>
      <c r="F35" s="47">
        <f>'Transformers - Costing model'!W35</f>
        <v>49333.333333333336</v>
      </c>
    </row>
    <row r="36" spans="1:6" x14ac:dyDescent="0.25">
      <c r="A36" s="13" t="s">
        <v>79</v>
      </c>
      <c r="B36" s="13">
        <v>220</v>
      </c>
      <c r="C36" s="13">
        <v>132</v>
      </c>
      <c r="D36" s="13" t="s">
        <v>9</v>
      </c>
      <c r="E36" s="40">
        <f>'Transformers - Costing model'!L36</f>
        <v>200</v>
      </c>
      <c r="F36" s="47">
        <f>'Transformers - Costing model'!W36</f>
        <v>37000</v>
      </c>
    </row>
    <row r="37" spans="1:6" x14ac:dyDescent="0.25">
      <c r="A37" s="13" t="s">
        <v>79</v>
      </c>
      <c r="B37" s="13">
        <v>220</v>
      </c>
      <c r="C37" s="13">
        <v>330</v>
      </c>
      <c r="D37" s="13" t="s">
        <v>7</v>
      </c>
      <c r="E37" s="40">
        <f>'Transformers - Costing model'!L37</f>
        <v>225</v>
      </c>
      <c r="F37" s="47">
        <f>'Transformers - Costing model'!W37</f>
        <v>52888.888888888891</v>
      </c>
    </row>
    <row r="38" spans="1:6" x14ac:dyDescent="0.25">
      <c r="A38" s="13" t="s">
        <v>79</v>
      </c>
      <c r="B38" s="13">
        <v>220</v>
      </c>
      <c r="C38" s="13">
        <v>330</v>
      </c>
      <c r="D38" s="13" t="s">
        <v>8</v>
      </c>
      <c r="E38" s="40">
        <f>'Transformers - Costing model'!L38</f>
        <v>400</v>
      </c>
      <c r="F38" s="47">
        <f>'Transformers - Costing model'!W38</f>
        <v>32250</v>
      </c>
    </row>
    <row r="39" spans="1:6" x14ac:dyDescent="0.25">
      <c r="A39" s="13" t="s">
        <v>79</v>
      </c>
      <c r="B39" s="13">
        <v>220</v>
      </c>
      <c r="C39" s="13">
        <v>330</v>
      </c>
      <c r="D39" s="13" t="s">
        <v>9</v>
      </c>
      <c r="E39" s="40">
        <f>'Transformers - Costing model'!L39</f>
        <v>700</v>
      </c>
      <c r="F39" s="47">
        <f>'Transformers - Costing model'!W39</f>
        <v>22714.285714285714</v>
      </c>
    </row>
    <row r="40" spans="1:6" x14ac:dyDescent="0.25">
      <c r="A40" s="13" t="s">
        <v>79</v>
      </c>
      <c r="B40" s="13">
        <v>220</v>
      </c>
      <c r="C40" s="13">
        <v>500</v>
      </c>
      <c r="D40" s="13" t="s">
        <v>7</v>
      </c>
      <c r="E40" s="40">
        <f>'Transformers - Costing model'!L40</f>
        <v>600</v>
      </c>
      <c r="F40" s="47">
        <f>'Transformers - Costing model'!W40</f>
        <v>36500</v>
      </c>
    </row>
    <row r="41" spans="1:6" x14ac:dyDescent="0.25">
      <c r="A41" s="13" t="s">
        <v>79</v>
      </c>
      <c r="B41" s="13">
        <v>220</v>
      </c>
      <c r="C41" s="13">
        <v>500</v>
      </c>
      <c r="D41" s="13" t="s">
        <v>8</v>
      </c>
      <c r="E41" s="40">
        <f>'Transformers - Costing model'!L41</f>
        <v>750</v>
      </c>
      <c r="F41" s="47">
        <f>'Transformers - Costing model'!W41</f>
        <v>30533.333333333332</v>
      </c>
    </row>
    <row r="42" spans="1:6" x14ac:dyDescent="0.25">
      <c r="A42" s="13" t="s">
        <v>79</v>
      </c>
      <c r="B42" s="13">
        <v>220</v>
      </c>
      <c r="C42" s="13">
        <v>500</v>
      </c>
      <c r="D42" s="13" t="s">
        <v>9</v>
      </c>
      <c r="E42" s="40">
        <f>'Transformers - Costing model'!L42</f>
        <v>1000</v>
      </c>
      <c r="F42" s="47">
        <f>'Transformers - Costing model'!W42</f>
        <v>24900</v>
      </c>
    </row>
    <row r="43" spans="1:6" x14ac:dyDescent="0.25">
      <c r="A43" s="13" t="s">
        <v>79</v>
      </c>
      <c r="B43" s="13">
        <v>275</v>
      </c>
      <c r="C43" s="13">
        <v>110</v>
      </c>
      <c r="D43" s="13" t="s">
        <v>7</v>
      </c>
      <c r="E43" s="40">
        <f>'Transformers - Costing model'!L43</f>
        <v>150</v>
      </c>
      <c r="F43" s="47">
        <f>'Transformers - Costing model'!W43</f>
        <v>56000</v>
      </c>
    </row>
    <row r="44" spans="1:6" x14ac:dyDescent="0.25">
      <c r="A44" s="13" t="s">
        <v>79</v>
      </c>
      <c r="B44" s="13">
        <v>275</v>
      </c>
      <c r="C44" s="13">
        <v>110</v>
      </c>
      <c r="D44" s="13" t="s">
        <v>8</v>
      </c>
      <c r="E44" s="40">
        <f>'Transformers - Costing model'!L44</f>
        <v>250</v>
      </c>
      <c r="F44" s="47">
        <f>'Transformers - Costing model'!W44</f>
        <v>33600</v>
      </c>
    </row>
    <row r="45" spans="1:6" x14ac:dyDescent="0.25">
      <c r="A45" s="13" t="s">
        <v>79</v>
      </c>
      <c r="B45" s="13">
        <v>275</v>
      </c>
      <c r="C45" s="13">
        <v>110</v>
      </c>
      <c r="D45" s="13" t="s">
        <v>9</v>
      </c>
      <c r="E45" s="40">
        <f>'Transformers - Costing model'!L45</f>
        <v>400</v>
      </c>
      <c r="F45" s="47">
        <f>'Transformers - Costing model'!W45</f>
        <v>23500</v>
      </c>
    </row>
    <row r="46" spans="1:6" x14ac:dyDescent="0.25">
      <c r="A46" s="13" t="s">
        <v>79</v>
      </c>
      <c r="B46" s="13">
        <v>275</v>
      </c>
      <c r="C46" s="13">
        <v>132</v>
      </c>
      <c r="D46" s="13" t="s">
        <v>7</v>
      </c>
      <c r="E46" s="40">
        <f>'Transformers - Costing model'!L46</f>
        <v>150</v>
      </c>
      <c r="F46" s="47">
        <f>'Transformers - Costing model'!W46</f>
        <v>56000</v>
      </c>
    </row>
    <row r="47" spans="1:6" x14ac:dyDescent="0.25">
      <c r="A47" s="13" t="s">
        <v>79</v>
      </c>
      <c r="B47" s="13">
        <v>275</v>
      </c>
      <c r="C47" s="13">
        <v>132</v>
      </c>
      <c r="D47" s="13" t="s">
        <v>8</v>
      </c>
      <c r="E47" s="40">
        <f>'Transformers - Costing model'!L47</f>
        <v>250</v>
      </c>
      <c r="F47" s="47">
        <f>'Transformers - Costing model'!W47</f>
        <v>33600</v>
      </c>
    </row>
    <row r="48" spans="1:6" x14ac:dyDescent="0.25">
      <c r="A48" s="13" t="s">
        <v>79</v>
      </c>
      <c r="B48" s="13">
        <v>275</v>
      </c>
      <c r="C48" s="13">
        <v>132</v>
      </c>
      <c r="D48" s="13" t="s">
        <v>9</v>
      </c>
      <c r="E48" s="40">
        <f>'Transformers - Costing model'!L48</f>
        <v>400</v>
      </c>
      <c r="F48" s="47">
        <f>'Transformers - Costing model'!W48</f>
        <v>23500</v>
      </c>
    </row>
    <row r="49" spans="1:6" x14ac:dyDescent="0.25">
      <c r="A49" s="13" t="s">
        <v>79</v>
      </c>
      <c r="B49" s="13">
        <v>275</v>
      </c>
      <c r="C49" s="13">
        <v>330</v>
      </c>
      <c r="D49" s="13" t="s">
        <v>7</v>
      </c>
      <c r="E49" s="40">
        <f>'Transformers - Costing model'!L49</f>
        <v>225</v>
      </c>
      <c r="F49" s="47">
        <f>'Transformers - Costing model'!W49</f>
        <v>52888.888888888891</v>
      </c>
    </row>
    <row r="50" spans="1:6" x14ac:dyDescent="0.25">
      <c r="A50" s="13" t="s">
        <v>79</v>
      </c>
      <c r="B50" s="13">
        <v>275</v>
      </c>
      <c r="C50" s="13">
        <v>330</v>
      </c>
      <c r="D50" s="13" t="s">
        <v>8</v>
      </c>
      <c r="E50" s="40">
        <f>'Transformers - Costing model'!L50</f>
        <v>400</v>
      </c>
      <c r="F50" s="47">
        <f>'Transformers - Costing model'!W50</f>
        <v>32250</v>
      </c>
    </row>
    <row r="51" spans="1:6" x14ac:dyDescent="0.25">
      <c r="A51" s="13" t="s">
        <v>79</v>
      </c>
      <c r="B51" s="13">
        <v>275</v>
      </c>
      <c r="C51" s="13">
        <v>330</v>
      </c>
      <c r="D51" s="13" t="s">
        <v>9</v>
      </c>
      <c r="E51" s="40">
        <f>'Transformers - Costing model'!L51</f>
        <v>700</v>
      </c>
      <c r="F51" s="47">
        <f>'Transformers - Costing model'!W51</f>
        <v>22714.285714285714</v>
      </c>
    </row>
    <row r="52" spans="1:6" x14ac:dyDescent="0.25">
      <c r="A52" s="13" t="s">
        <v>79</v>
      </c>
      <c r="B52" s="13">
        <v>275</v>
      </c>
      <c r="C52" s="13">
        <v>500</v>
      </c>
      <c r="D52" s="13" t="s">
        <v>7</v>
      </c>
      <c r="E52" s="40">
        <f>'Transformers - Costing model'!L52</f>
        <v>600</v>
      </c>
      <c r="F52" s="47">
        <f>'Transformers - Costing model'!W52</f>
        <v>36500</v>
      </c>
    </row>
    <row r="53" spans="1:6" x14ac:dyDescent="0.25">
      <c r="A53" s="13" t="s">
        <v>79</v>
      </c>
      <c r="B53" s="13">
        <v>275</v>
      </c>
      <c r="C53" s="13">
        <v>500</v>
      </c>
      <c r="D53" s="13" t="s">
        <v>8</v>
      </c>
      <c r="E53" s="40">
        <f>'Transformers - Costing model'!L53</f>
        <v>750</v>
      </c>
      <c r="F53" s="47">
        <f>'Transformers - Costing model'!W53</f>
        <v>30533.333333333332</v>
      </c>
    </row>
    <row r="54" spans="1:6" x14ac:dyDescent="0.25">
      <c r="A54" s="13" t="s">
        <v>79</v>
      </c>
      <c r="B54" s="13">
        <v>275</v>
      </c>
      <c r="C54" s="13">
        <v>500</v>
      </c>
      <c r="D54" s="13" t="s">
        <v>9</v>
      </c>
      <c r="E54" s="40">
        <f>'Transformers - Costing model'!L54</f>
        <v>1000</v>
      </c>
      <c r="F54" s="47">
        <f>'Transformers - Costing model'!W54</f>
        <v>24900</v>
      </c>
    </row>
    <row r="55" spans="1:6" x14ac:dyDescent="0.25">
      <c r="A55" s="13" t="s">
        <v>79</v>
      </c>
      <c r="B55" s="13">
        <v>330</v>
      </c>
      <c r="C55" s="13">
        <v>132</v>
      </c>
      <c r="D55" s="13" t="s">
        <v>7</v>
      </c>
      <c r="E55" s="40">
        <f>'Transformers - Costing model'!L55</f>
        <v>225</v>
      </c>
      <c r="F55" s="47">
        <f>'Transformers - Costing model'!W55</f>
        <v>52888.888888888891</v>
      </c>
    </row>
    <row r="56" spans="1:6" x14ac:dyDescent="0.25">
      <c r="A56" s="13" t="s">
        <v>79</v>
      </c>
      <c r="B56" s="13">
        <v>330</v>
      </c>
      <c r="C56" s="13">
        <v>132</v>
      </c>
      <c r="D56" s="13" t="s">
        <v>8</v>
      </c>
      <c r="E56" s="40">
        <f>'Transformers - Costing model'!L56</f>
        <v>400</v>
      </c>
      <c r="F56" s="47">
        <f>'Transformers - Costing model'!W56</f>
        <v>32250</v>
      </c>
    </row>
    <row r="57" spans="1:6" x14ac:dyDescent="0.25">
      <c r="A57" s="13" t="s">
        <v>79</v>
      </c>
      <c r="B57" s="13">
        <v>330</v>
      </c>
      <c r="C57" s="13">
        <v>132</v>
      </c>
      <c r="D57" s="13" t="s">
        <v>9</v>
      </c>
      <c r="E57" s="40">
        <f>'Transformers - Costing model'!L57</f>
        <v>700</v>
      </c>
      <c r="F57" s="47">
        <f>'Transformers - Costing model'!W57</f>
        <v>22714.285714285714</v>
      </c>
    </row>
    <row r="58" spans="1:6" x14ac:dyDescent="0.25">
      <c r="A58" s="13" t="s">
        <v>79</v>
      </c>
      <c r="B58" s="13">
        <v>330</v>
      </c>
      <c r="C58" s="13">
        <v>220</v>
      </c>
      <c r="D58" s="13" t="s">
        <v>7</v>
      </c>
      <c r="E58" s="40">
        <f>'Transformers - Costing model'!L58</f>
        <v>225</v>
      </c>
      <c r="F58" s="47">
        <f>'Transformers - Costing model'!W58</f>
        <v>52888.888888888891</v>
      </c>
    </row>
    <row r="59" spans="1:6" x14ac:dyDescent="0.25">
      <c r="A59" s="13" t="s">
        <v>79</v>
      </c>
      <c r="B59" s="13">
        <v>330</v>
      </c>
      <c r="C59" s="13">
        <v>220</v>
      </c>
      <c r="D59" s="13" t="s">
        <v>8</v>
      </c>
      <c r="E59" s="40">
        <f>'Transformers - Costing model'!L59</f>
        <v>400</v>
      </c>
      <c r="F59" s="47">
        <f>'Transformers - Costing model'!W59</f>
        <v>32250</v>
      </c>
    </row>
    <row r="60" spans="1:6" x14ac:dyDescent="0.25">
      <c r="A60" s="13" t="s">
        <v>79</v>
      </c>
      <c r="B60" s="13">
        <v>330</v>
      </c>
      <c r="C60" s="13">
        <v>220</v>
      </c>
      <c r="D60" s="13" t="s">
        <v>9</v>
      </c>
      <c r="E60" s="40">
        <f>'Transformers - Costing model'!L60</f>
        <v>700</v>
      </c>
      <c r="F60" s="47">
        <f>'Transformers - Costing model'!W60</f>
        <v>22714.285714285714</v>
      </c>
    </row>
    <row r="61" spans="1:6" x14ac:dyDescent="0.25">
      <c r="A61" s="13" t="s">
        <v>79</v>
      </c>
      <c r="B61" s="13">
        <v>330</v>
      </c>
      <c r="C61" s="13">
        <v>500</v>
      </c>
      <c r="D61" s="13" t="s">
        <v>7</v>
      </c>
      <c r="E61" s="40">
        <f>'Transformers - Costing model'!L61</f>
        <v>750</v>
      </c>
      <c r="F61" s="47">
        <f>'Transformers - Costing model'!W61</f>
        <v>30533.333333333332</v>
      </c>
    </row>
    <row r="62" spans="1:6" x14ac:dyDescent="0.25">
      <c r="A62" s="13" t="s">
        <v>79</v>
      </c>
      <c r="B62" s="13">
        <v>330</v>
      </c>
      <c r="C62" s="13">
        <v>500</v>
      </c>
      <c r="D62" s="13" t="s">
        <v>8</v>
      </c>
      <c r="E62" s="40">
        <f>'Transformers - Costing model'!L62</f>
        <v>1000</v>
      </c>
      <c r="F62" s="47">
        <f>'Transformers - Costing model'!W62</f>
        <v>24900</v>
      </c>
    </row>
    <row r="63" spans="1:6" x14ac:dyDescent="0.25">
      <c r="A63" s="13" t="s">
        <v>79</v>
      </c>
      <c r="B63" s="13">
        <v>330</v>
      </c>
      <c r="C63" s="13">
        <v>500</v>
      </c>
      <c r="D63" s="13" t="s">
        <v>9</v>
      </c>
      <c r="E63" s="40">
        <f>'Transformers - Costing model'!L63</f>
        <v>1500</v>
      </c>
      <c r="F63" s="47">
        <f>'Transformers - Costing model'!W63</f>
        <v>17933.333333333336</v>
      </c>
    </row>
    <row r="64" spans="1:6" x14ac:dyDescent="0.25">
      <c r="A64" s="13" t="s">
        <v>79</v>
      </c>
      <c r="B64" s="13">
        <v>500</v>
      </c>
      <c r="C64" s="13">
        <v>132</v>
      </c>
      <c r="D64" s="13" t="s">
        <v>7</v>
      </c>
      <c r="E64" s="40">
        <f>'Transformers - Costing model'!L64</f>
        <v>600</v>
      </c>
      <c r="F64" s="47">
        <f>'Transformers - Costing model'!W64</f>
        <v>36500</v>
      </c>
    </row>
    <row r="65" spans="1:6" x14ac:dyDescent="0.25">
      <c r="A65" s="13" t="s">
        <v>79</v>
      </c>
      <c r="B65" s="13">
        <v>500</v>
      </c>
      <c r="C65" s="13">
        <v>132</v>
      </c>
      <c r="D65" s="13" t="s">
        <v>8</v>
      </c>
      <c r="E65" s="40">
        <f>'Transformers - Costing model'!L65</f>
        <v>750</v>
      </c>
      <c r="F65" s="47">
        <f>'Transformers - Costing model'!W65</f>
        <v>30533.333333333332</v>
      </c>
    </row>
    <row r="66" spans="1:6" x14ac:dyDescent="0.25">
      <c r="A66" s="13" t="s">
        <v>79</v>
      </c>
      <c r="B66" s="13">
        <v>500</v>
      </c>
      <c r="C66" s="13">
        <v>132</v>
      </c>
      <c r="D66" s="13" t="s">
        <v>9</v>
      </c>
      <c r="E66" s="40">
        <f>'Transformers - Costing model'!L66</f>
        <v>1000</v>
      </c>
      <c r="F66" s="47">
        <f>'Transformers - Costing model'!W66</f>
        <v>24900</v>
      </c>
    </row>
    <row r="67" spans="1:6" x14ac:dyDescent="0.25">
      <c r="A67" s="13" t="s">
        <v>79</v>
      </c>
      <c r="B67" s="13">
        <v>500</v>
      </c>
      <c r="C67" s="13">
        <v>220</v>
      </c>
      <c r="D67" s="13" t="s">
        <v>7</v>
      </c>
      <c r="E67" s="40">
        <f>'Transformers - Costing model'!L67</f>
        <v>600</v>
      </c>
      <c r="F67" s="47">
        <f>'Transformers - Costing model'!W67</f>
        <v>36500</v>
      </c>
    </row>
    <row r="68" spans="1:6" x14ac:dyDescent="0.25">
      <c r="A68" s="13" t="s">
        <v>79</v>
      </c>
      <c r="B68" s="13">
        <v>500</v>
      </c>
      <c r="C68" s="13">
        <v>220</v>
      </c>
      <c r="D68" s="13" t="s">
        <v>8</v>
      </c>
      <c r="E68" s="40">
        <f>'Transformers - Costing model'!L68</f>
        <v>750</v>
      </c>
      <c r="F68" s="47">
        <f>'Transformers - Costing model'!W68</f>
        <v>30533.333333333332</v>
      </c>
    </row>
    <row r="69" spans="1:6" x14ac:dyDescent="0.25">
      <c r="A69" s="13" t="s">
        <v>79</v>
      </c>
      <c r="B69" s="13">
        <v>500</v>
      </c>
      <c r="C69" s="13">
        <v>220</v>
      </c>
      <c r="D69" s="13" t="s">
        <v>9</v>
      </c>
      <c r="E69" s="40">
        <f>'Transformers - Costing model'!L69</f>
        <v>1000</v>
      </c>
      <c r="F69" s="47">
        <f>'Transformers - Costing model'!W69</f>
        <v>24900</v>
      </c>
    </row>
    <row r="70" spans="1:6" x14ac:dyDescent="0.25">
      <c r="A70" s="13" t="s">
        <v>79</v>
      </c>
      <c r="B70" s="13">
        <v>500</v>
      </c>
      <c r="C70" s="13">
        <v>330</v>
      </c>
      <c r="D70" s="13" t="s">
        <v>7</v>
      </c>
      <c r="E70" s="40">
        <f>'Transformers - Costing model'!L70</f>
        <v>750</v>
      </c>
      <c r="F70" s="47">
        <f>'Transformers - Costing model'!W70</f>
        <v>30533.333333333332</v>
      </c>
    </row>
    <row r="71" spans="1:6" x14ac:dyDescent="0.25">
      <c r="A71" s="13" t="s">
        <v>79</v>
      </c>
      <c r="B71" s="13">
        <v>500</v>
      </c>
      <c r="C71" s="13">
        <v>330</v>
      </c>
      <c r="D71" s="13" t="s">
        <v>8</v>
      </c>
      <c r="E71" s="40">
        <f>'Transformers - Costing model'!L71</f>
        <v>1000</v>
      </c>
      <c r="F71" s="47">
        <f>'Transformers - Costing model'!W71</f>
        <v>24900</v>
      </c>
    </row>
    <row r="72" spans="1:6" x14ac:dyDescent="0.25">
      <c r="A72" s="13" t="s">
        <v>79</v>
      </c>
      <c r="B72" s="13">
        <v>500</v>
      </c>
      <c r="C72" s="13">
        <v>330</v>
      </c>
      <c r="D72" s="13" t="s">
        <v>9</v>
      </c>
      <c r="E72" s="40">
        <f>'Transformers - Costing model'!L72</f>
        <v>1500</v>
      </c>
      <c r="F72" s="47">
        <f>'Transformers - Costing model'!W72</f>
        <v>17933.333333333336</v>
      </c>
    </row>
    <row r="73" spans="1:6" x14ac:dyDescent="0.25">
      <c r="A73" s="13" t="s">
        <v>79</v>
      </c>
      <c r="B73" s="13">
        <v>330</v>
      </c>
      <c r="C73" s="13">
        <v>275</v>
      </c>
      <c r="D73" s="13" t="s">
        <v>7</v>
      </c>
      <c r="E73" s="40">
        <f>'Transformers - Costing model'!L73</f>
        <v>225</v>
      </c>
      <c r="F73" s="47">
        <f>'Transformers - Costing model'!W73</f>
        <v>52888.888888888891</v>
      </c>
    </row>
    <row r="74" spans="1:6" x14ac:dyDescent="0.25">
      <c r="A74" s="13" t="s">
        <v>79</v>
      </c>
      <c r="B74" s="13">
        <v>330</v>
      </c>
      <c r="C74" s="13">
        <v>275</v>
      </c>
      <c r="D74" s="13" t="s">
        <v>8</v>
      </c>
      <c r="E74" s="40">
        <f>'Transformers - Costing model'!L74</f>
        <v>400</v>
      </c>
      <c r="F74" s="47">
        <f>'Transformers - Costing model'!W74</f>
        <v>32250</v>
      </c>
    </row>
    <row r="75" spans="1:6" x14ac:dyDescent="0.25">
      <c r="A75" s="13" t="s">
        <v>79</v>
      </c>
      <c r="B75" s="13">
        <v>330</v>
      </c>
      <c r="C75" s="13">
        <v>275</v>
      </c>
      <c r="D75" s="13" t="s">
        <v>9</v>
      </c>
      <c r="E75" s="40">
        <f>'Transformers - Costing model'!L75</f>
        <v>700</v>
      </c>
      <c r="F75" s="47">
        <f>'Transformers - Costing model'!W75</f>
        <v>22714.285714285714</v>
      </c>
    </row>
    <row r="76" spans="1:6" x14ac:dyDescent="0.25">
      <c r="A76" s="13"/>
      <c r="B76" s="13"/>
      <c r="C76" s="13"/>
      <c r="D76" s="13"/>
    </row>
    <row r="77" spans="1:6" x14ac:dyDescent="0.25">
      <c r="A77" s="13"/>
      <c r="B77" s="13"/>
      <c r="C77" s="13"/>
      <c r="D77" s="13"/>
    </row>
    <row r="78" spans="1:6" x14ac:dyDescent="0.25">
      <c r="A78" s="13"/>
      <c r="B78" s="13"/>
      <c r="C78" s="13"/>
      <c r="D78" s="13"/>
    </row>
    <row r="79" spans="1:6" x14ac:dyDescent="0.25">
      <c r="A79" s="13"/>
      <c r="B79" s="13"/>
      <c r="C79" s="13"/>
      <c r="D79" s="13"/>
    </row>
    <row r="80" spans="1:6" x14ac:dyDescent="0.25">
      <c r="A80" s="13"/>
      <c r="B80" s="13"/>
      <c r="C80" s="13"/>
      <c r="D80" s="13"/>
    </row>
    <row r="81" spans="1:4" x14ac:dyDescent="0.25">
      <c r="A81" s="13"/>
      <c r="B81" s="13"/>
      <c r="C81" s="13"/>
      <c r="D81" s="13"/>
    </row>
    <row r="82" spans="1:4" x14ac:dyDescent="0.25">
      <c r="A82" s="13"/>
      <c r="B82" s="13"/>
      <c r="C82" s="13"/>
      <c r="D82" s="13"/>
    </row>
    <row r="83" spans="1:4" x14ac:dyDescent="0.25">
      <c r="A83" s="13"/>
      <c r="B83" s="13"/>
      <c r="C83" s="13"/>
      <c r="D83" s="13"/>
    </row>
    <row r="84" spans="1:4" x14ac:dyDescent="0.25">
      <c r="A84" s="13"/>
      <c r="B84" s="13"/>
      <c r="C84" s="13"/>
      <c r="D84" s="13"/>
    </row>
    <row r="85" spans="1:4" x14ac:dyDescent="0.25">
      <c r="A85" s="13"/>
      <c r="B85" s="13"/>
      <c r="C85" s="13"/>
      <c r="D85" s="13"/>
    </row>
    <row r="86" spans="1:4" x14ac:dyDescent="0.25">
      <c r="A86" s="13"/>
      <c r="B86" s="13"/>
      <c r="C86" s="13"/>
      <c r="D86" s="13"/>
    </row>
    <row r="87" spans="1:4" x14ac:dyDescent="0.25">
      <c r="A87" s="13"/>
      <c r="B87" s="13"/>
      <c r="C87" s="13"/>
      <c r="D87" s="13"/>
    </row>
    <row r="88" spans="1:4" x14ac:dyDescent="0.25">
      <c r="A88" s="13"/>
      <c r="B88" s="13"/>
      <c r="C88" s="13"/>
      <c r="D88" s="13"/>
    </row>
    <row r="89" spans="1:4" x14ac:dyDescent="0.25">
      <c r="A89" s="13"/>
      <c r="B89" s="13"/>
      <c r="C89" s="13"/>
      <c r="D89" s="13"/>
    </row>
    <row r="90" spans="1:4" x14ac:dyDescent="0.25">
      <c r="A90" s="13"/>
      <c r="B90" s="13"/>
      <c r="C90" s="13"/>
      <c r="D90" s="13"/>
    </row>
    <row r="91" spans="1:4" x14ac:dyDescent="0.25">
      <c r="A91" s="13"/>
      <c r="B91" s="13"/>
      <c r="C91" s="13"/>
      <c r="D91" s="13"/>
    </row>
    <row r="92" spans="1:4" x14ac:dyDescent="0.25">
      <c r="A92" s="13"/>
      <c r="B92" s="13"/>
      <c r="C92" s="13"/>
      <c r="D92" s="13"/>
    </row>
    <row r="93" spans="1:4" x14ac:dyDescent="0.25">
      <c r="A93" s="13"/>
      <c r="B93" s="13"/>
      <c r="C93" s="13"/>
      <c r="D93" s="13"/>
    </row>
    <row r="94" spans="1:4" x14ac:dyDescent="0.25">
      <c r="A94" s="13"/>
      <c r="B94" s="13"/>
      <c r="C94" s="13"/>
      <c r="D94" s="13"/>
    </row>
    <row r="95" spans="1:4" x14ac:dyDescent="0.25">
      <c r="A95" s="13"/>
      <c r="B95" s="13"/>
      <c r="C95" s="13"/>
      <c r="D95" s="13"/>
    </row>
    <row r="96" spans="1:4" x14ac:dyDescent="0.25">
      <c r="A96" s="13"/>
      <c r="B96" s="13"/>
      <c r="C96" s="13"/>
      <c r="D96" s="13"/>
    </row>
    <row r="97" spans="1:4" x14ac:dyDescent="0.25">
      <c r="A97" s="13"/>
      <c r="B97" s="13"/>
      <c r="C97" s="13"/>
      <c r="D97" s="13"/>
    </row>
    <row r="98" spans="1:4" x14ac:dyDescent="0.25">
      <c r="A98" s="13"/>
      <c r="B98" s="13"/>
      <c r="C98" s="13"/>
      <c r="D98" s="13"/>
    </row>
    <row r="99" spans="1:4" x14ac:dyDescent="0.25">
      <c r="A99" s="13"/>
      <c r="B99" s="13"/>
      <c r="C99" s="13"/>
      <c r="D99" s="13"/>
    </row>
    <row r="100" spans="1:4" x14ac:dyDescent="0.25">
      <c r="A100" s="13"/>
      <c r="B100" s="13"/>
      <c r="C100" s="13"/>
      <c r="D100" s="13"/>
    </row>
    <row r="101" spans="1:4" x14ac:dyDescent="0.25">
      <c r="A101" s="13"/>
      <c r="B101" s="13"/>
      <c r="C101" s="13"/>
      <c r="D101" s="13"/>
    </row>
    <row r="102" spans="1:4" x14ac:dyDescent="0.25">
      <c r="A102" s="13"/>
      <c r="B102" s="13"/>
      <c r="C102" s="13"/>
      <c r="D102" s="13"/>
    </row>
    <row r="103" spans="1:4" x14ac:dyDescent="0.25">
      <c r="A103" s="13"/>
      <c r="B103" s="13"/>
      <c r="C103" s="13"/>
      <c r="D103" s="13"/>
    </row>
    <row r="104" spans="1:4" x14ac:dyDescent="0.25">
      <c r="A104" s="13"/>
      <c r="B104" s="13"/>
      <c r="C104" s="13"/>
      <c r="D104" s="13"/>
    </row>
    <row r="105" spans="1:4" x14ac:dyDescent="0.25">
      <c r="A105" s="13"/>
      <c r="B105" s="13"/>
      <c r="C105" s="13"/>
      <c r="D105" s="13"/>
    </row>
    <row r="106" spans="1:4" x14ac:dyDescent="0.25">
      <c r="A106" s="13"/>
      <c r="B106" s="13"/>
      <c r="C106" s="13"/>
      <c r="D106" s="13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workbookViewId="0"/>
  </sheetViews>
  <sheetFormatPr defaultRowHeight="15" x14ac:dyDescent="0.25"/>
  <cols>
    <col min="8" max="11" width="9.140625" style="75"/>
  </cols>
  <sheetData>
    <row r="1" spans="1:6" x14ac:dyDescent="0.25">
      <c r="A1" t="s">
        <v>73</v>
      </c>
      <c r="B1" t="s">
        <v>74</v>
      </c>
      <c r="C1" t="s">
        <v>75</v>
      </c>
      <c r="D1" t="s">
        <v>76</v>
      </c>
      <c r="E1" t="s">
        <v>77</v>
      </c>
      <c r="F1" t="s">
        <v>78</v>
      </c>
    </row>
    <row r="2" spans="1:6" x14ac:dyDescent="0.25">
      <c r="A2" t="s">
        <v>7</v>
      </c>
      <c r="B2">
        <v>132</v>
      </c>
      <c r="C2">
        <v>132</v>
      </c>
      <c r="D2" t="s">
        <v>7</v>
      </c>
      <c r="E2">
        <v>75</v>
      </c>
      <c r="F2">
        <v>5600</v>
      </c>
    </row>
    <row r="3" spans="1:6" x14ac:dyDescent="0.25">
      <c r="A3" t="s">
        <v>7</v>
      </c>
      <c r="B3">
        <v>132</v>
      </c>
      <c r="C3">
        <v>132</v>
      </c>
      <c r="D3" t="s">
        <v>8</v>
      </c>
      <c r="E3">
        <v>160</v>
      </c>
      <c r="F3">
        <v>3200</v>
      </c>
    </row>
    <row r="4" spans="1:6" x14ac:dyDescent="0.25">
      <c r="A4" t="s">
        <v>7</v>
      </c>
      <c r="B4">
        <v>132</v>
      </c>
      <c r="C4">
        <v>132</v>
      </c>
      <c r="D4" t="s">
        <v>9</v>
      </c>
      <c r="E4">
        <v>500</v>
      </c>
      <c r="F4">
        <v>1500</v>
      </c>
    </row>
    <row r="5" spans="1:6" x14ac:dyDescent="0.25">
      <c r="A5" t="s">
        <v>7</v>
      </c>
      <c r="B5">
        <v>110</v>
      </c>
      <c r="C5">
        <v>110</v>
      </c>
      <c r="D5" t="s">
        <v>7</v>
      </c>
      <c r="E5">
        <v>75</v>
      </c>
      <c r="F5">
        <v>5600</v>
      </c>
    </row>
    <row r="6" spans="1:6" x14ac:dyDescent="0.25">
      <c r="A6" t="s">
        <v>7</v>
      </c>
      <c r="B6">
        <v>110</v>
      </c>
      <c r="C6">
        <v>110</v>
      </c>
      <c r="D6" t="s">
        <v>8</v>
      </c>
      <c r="E6">
        <v>160</v>
      </c>
      <c r="F6">
        <v>3200</v>
      </c>
    </row>
    <row r="7" spans="1:6" x14ac:dyDescent="0.25">
      <c r="A7" t="s">
        <v>7</v>
      </c>
      <c r="B7">
        <v>110</v>
      </c>
      <c r="C7">
        <v>110</v>
      </c>
      <c r="D7" t="s">
        <v>9</v>
      </c>
      <c r="E7">
        <v>500</v>
      </c>
      <c r="F7">
        <v>1500</v>
      </c>
    </row>
    <row r="8" spans="1:6" x14ac:dyDescent="0.25">
      <c r="A8" t="s">
        <v>7</v>
      </c>
      <c r="B8">
        <v>220</v>
      </c>
      <c r="C8">
        <v>220</v>
      </c>
      <c r="D8" t="s">
        <v>7</v>
      </c>
      <c r="E8">
        <v>970</v>
      </c>
      <c r="F8">
        <v>780</v>
      </c>
    </row>
    <row r="9" spans="1:6" x14ac:dyDescent="0.25">
      <c r="A9" t="s">
        <v>7</v>
      </c>
      <c r="B9">
        <v>220</v>
      </c>
      <c r="C9">
        <v>220</v>
      </c>
      <c r="D9" t="s">
        <v>8</v>
      </c>
      <c r="E9">
        <v>1450</v>
      </c>
      <c r="F9">
        <v>650</v>
      </c>
    </row>
    <row r="10" spans="1:6" x14ac:dyDescent="0.25">
      <c r="A10" t="s">
        <v>7</v>
      </c>
      <c r="B10">
        <v>220</v>
      </c>
      <c r="C10">
        <v>220</v>
      </c>
      <c r="D10" t="s">
        <v>9</v>
      </c>
      <c r="E10">
        <v>2400</v>
      </c>
      <c r="F10">
        <v>480</v>
      </c>
    </row>
    <row r="11" spans="1:6" x14ac:dyDescent="0.25">
      <c r="A11" t="s">
        <v>7</v>
      </c>
      <c r="B11">
        <v>275</v>
      </c>
      <c r="C11">
        <v>275</v>
      </c>
      <c r="D11" t="s">
        <v>7</v>
      </c>
      <c r="E11">
        <v>950</v>
      </c>
      <c r="F11">
        <v>775</v>
      </c>
    </row>
    <row r="12" spans="1:6" x14ac:dyDescent="0.25">
      <c r="A12" t="s">
        <v>7</v>
      </c>
      <c r="B12">
        <v>275</v>
      </c>
      <c r="C12">
        <v>275</v>
      </c>
      <c r="D12" t="s">
        <v>8</v>
      </c>
      <c r="E12">
        <v>1450</v>
      </c>
      <c r="F12">
        <v>650</v>
      </c>
    </row>
    <row r="13" spans="1:6" x14ac:dyDescent="0.25">
      <c r="A13" t="s">
        <v>7</v>
      </c>
      <c r="B13">
        <v>275</v>
      </c>
      <c r="C13">
        <v>275</v>
      </c>
      <c r="D13" t="s">
        <v>9</v>
      </c>
      <c r="E13">
        <v>2400</v>
      </c>
      <c r="F13">
        <v>480</v>
      </c>
    </row>
    <row r="14" spans="1:6" x14ac:dyDescent="0.25">
      <c r="A14" t="s">
        <v>7</v>
      </c>
      <c r="B14">
        <v>330</v>
      </c>
      <c r="C14">
        <v>330</v>
      </c>
      <c r="D14" t="s">
        <v>7</v>
      </c>
      <c r="E14">
        <v>950</v>
      </c>
      <c r="F14">
        <v>775</v>
      </c>
    </row>
    <row r="15" spans="1:6" x14ac:dyDescent="0.25">
      <c r="A15" t="s">
        <v>7</v>
      </c>
      <c r="B15">
        <v>330</v>
      </c>
      <c r="C15">
        <v>330</v>
      </c>
      <c r="D15" t="s">
        <v>8</v>
      </c>
      <c r="E15">
        <v>1450</v>
      </c>
      <c r="F15">
        <v>650</v>
      </c>
    </row>
    <row r="16" spans="1:6" x14ac:dyDescent="0.25">
      <c r="A16" t="s">
        <v>7</v>
      </c>
      <c r="B16">
        <v>330</v>
      </c>
      <c r="C16">
        <v>330</v>
      </c>
      <c r="D16" t="s">
        <v>9</v>
      </c>
      <c r="E16">
        <v>2400</v>
      </c>
      <c r="F16">
        <v>480</v>
      </c>
    </row>
    <row r="17" spans="1:6" x14ac:dyDescent="0.25">
      <c r="A17" t="s">
        <v>7</v>
      </c>
      <c r="B17">
        <v>500</v>
      </c>
      <c r="C17">
        <v>500</v>
      </c>
      <c r="D17" t="s">
        <v>7</v>
      </c>
      <c r="E17">
        <v>2500</v>
      </c>
      <c r="F17">
        <v>590</v>
      </c>
    </row>
    <row r="18" spans="1:6" x14ac:dyDescent="0.25">
      <c r="A18" t="s">
        <v>7</v>
      </c>
      <c r="B18">
        <v>500</v>
      </c>
      <c r="C18">
        <v>500</v>
      </c>
      <c r="D18" t="s">
        <v>8</v>
      </c>
      <c r="E18">
        <v>4250</v>
      </c>
      <c r="F18">
        <v>400</v>
      </c>
    </row>
    <row r="19" spans="1:6" x14ac:dyDescent="0.25">
      <c r="A19" t="s">
        <v>7</v>
      </c>
      <c r="B19">
        <v>500</v>
      </c>
      <c r="C19">
        <v>500</v>
      </c>
      <c r="D19" t="s">
        <v>9</v>
      </c>
      <c r="E19">
        <v>7000</v>
      </c>
      <c r="F19">
        <v>240</v>
      </c>
    </row>
    <row r="20" spans="1:6" x14ac:dyDescent="0.25">
      <c r="A20" t="s">
        <v>79</v>
      </c>
      <c r="B20">
        <v>110</v>
      </c>
      <c r="C20">
        <v>132</v>
      </c>
      <c r="D20" t="s">
        <v>7</v>
      </c>
      <c r="E20">
        <v>150</v>
      </c>
      <c r="F20">
        <v>35000</v>
      </c>
    </row>
    <row r="21" spans="1:6" x14ac:dyDescent="0.25">
      <c r="A21" t="s">
        <v>79</v>
      </c>
      <c r="B21">
        <v>110</v>
      </c>
      <c r="C21">
        <v>132</v>
      </c>
      <c r="D21" t="s">
        <v>8</v>
      </c>
      <c r="E21">
        <v>150</v>
      </c>
      <c r="F21">
        <v>35000</v>
      </c>
    </row>
    <row r="22" spans="1:6" x14ac:dyDescent="0.25">
      <c r="A22" t="s">
        <v>79</v>
      </c>
      <c r="B22">
        <v>110</v>
      </c>
      <c r="C22">
        <v>132</v>
      </c>
      <c r="D22" t="s">
        <v>9</v>
      </c>
      <c r="E22">
        <v>150</v>
      </c>
      <c r="F22">
        <v>35000</v>
      </c>
    </row>
    <row r="23" spans="1:6" x14ac:dyDescent="0.25">
      <c r="A23" t="s">
        <v>79</v>
      </c>
      <c r="B23">
        <v>110</v>
      </c>
      <c r="C23">
        <v>220</v>
      </c>
      <c r="D23" t="s">
        <v>7</v>
      </c>
      <c r="E23">
        <v>150</v>
      </c>
      <c r="F23">
        <v>35000</v>
      </c>
    </row>
    <row r="24" spans="1:6" x14ac:dyDescent="0.25">
      <c r="A24" t="s">
        <v>79</v>
      </c>
      <c r="B24">
        <v>110</v>
      </c>
      <c r="C24">
        <v>220</v>
      </c>
      <c r="D24" t="s">
        <v>8</v>
      </c>
      <c r="E24">
        <v>150</v>
      </c>
      <c r="F24">
        <v>35000</v>
      </c>
    </row>
    <row r="25" spans="1:6" x14ac:dyDescent="0.25">
      <c r="A25" t="s">
        <v>79</v>
      </c>
      <c r="B25">
        <v>110</v>
      </c>
      <c r="C25">
        <v>220</v>
      </c>
      <c r="D25" t="s">
        <v>9</v>
      </c>
      <c r="E25">
        <v>150</v>
      </c>
      <c r="F25">
        <v>35000</v>
      </c>
    </row>
    <row r="26" spans="1:6" x14ac:dyDescent="0.25">
      <c r="A26" t="s">
        <v>79</v>
      </c>
      <c r="B26">
        <v>110</v>
      </c>
      <c r="C26">
        <v>275</v>
      </c>
      <c r="D26" t="s">
        <v>7</v>
      </c>
      <c r="E26">
        <v>150</v>
      </c>
      <c r="F26">
        <v>35000</v>
      </c>
    </row>
    <row r="27" spans="1:6" x14ac:dyDescent="0.25">
      <c r="A27" t="s">
        <v>79</v>
      </c>
      <c r="B27">
        <v>110</v>
      </c>
      <c r="C27">
        <v>275</v>
      </c>
      <c r="D27" t="s">
        <v>8</v>
      </c>
      <c r="E27">
        <v>150</v>
      </c>
      <c r="F27">
        <v>35000</v>
      </c>
    </row>
    <row r="28" spans="1:6" x14ac:dyDescent="0.25">
      <c r="A28" t="s">
        <v>79</v>
      </c>
      <c r="B28">
        <v>110</v>
      </c>
      <c r="C28">
        <v>275</v>
      </c>
      <c r="D28" t="s">
        <v>9</v>
      </c>
      <c r="E28">
        <v>150</v>
      </c>
      <c r="F28">
        <v>35000</v>
      </c>
    </row>
    <row r="29" spans="1:6" x14ac:dyDescent="0.25">
      <c r="A29" t="s">
        <v>79</v>
      </c>
      <c r="B29">
        <v>132</v>
      </c>
      <c r="C29">
        <v>220</v>
      </c>
      <c r="D29" t="s">
        <v>7</v>
      </c>
      <c r="E29">
        <v>150</v>
      </c>
      <c r="F29">
        <v>35000</v>
      </c>
    </row>
    <row r="30" spans="1:6" x14ac:dyDescent="0.25">
      <c r="A30" t="s">
        <v>79</v>
      </c>
      <c r="B30">
        <v>132</v>
      </c>
      <c r="C30">
        <v>220</v>
      </c>
      <c r="D30" t="s">
        <v>8</v>
      </c>
      <c r="E30">
        <v>150</v>
      </c>
      <c r="F30">
        <v>35000</v>
      </c>
    </row>
    <row r="31" spans="1:6" x14ac:dyDescent="0.25">
      <c r="A31" t="s">
        <v>79</v>
      </c>
      <c r="B31">
        <v>132</v>
      </c>
      <c r="C31">
        <v>220</v>
      </c>
      <c r="D31" t="s">
        <v>9</v>
      </c>
      <c r="E31">
        <v>225</v>
      </c>
      <c r="F31">
        <v>37500</v>
      </c>
    </row>
    <row r="32" spans="1:6" x14ac:dyDescent="0.25">
      <c r="A32" t="s">
        <v>79</v>
      </c>
      <c r="B32">
        <v>132</v>
      </c>
      <c r="C32">
        <v>275</v>
      </c>
      <c r="D32" t="s">
        <v>7</v>
      </c>
      <c r="E32">
        <v>150</v>
      </c>
      <c r="F32">
        <v>35000</v>
      </c>
    </row>
    <row r="33" spans="1:6" x14ac:dyDescent="0.25">
      <c r="A33" t="s">
        <v>79</v>
      </c>
      <c r="B33">
        <v>132</v>
      </c>
      <c r="C33">
        <v>275</v>
      </c>
      <c r="D33" t="s">
        <v>8</v>
      </c>
      <c r="E33">
        <v>150</v>
      </c>
      <c r="F33">
        <v>35000</v>
      </c>
    </row>
    <row r="34" spans="1:6" x14ac:dyDescent="0.25">
      <c r="A34" t="s">
        <v>79</v>
      </c>
      <c r="B34">
        <v>132</v>
      </c>
      <c r="C34">
        <v>275</v>
      </c>
      <c r="D34" t="s">
        <v>9</v>
      </c>
      <c r="E34">
        <v>150</v>
      </c>
      <c r="F34">
        <v>35000</v>
      </c>
    </row>
    <row r="35" spans="1:6" x14ac:dyDescent="0.25">
      <c r="A35" t="s">
        <v>79</v>
      </c>
      <c r="B35">
        <v>132</v>
      </c>
      <c r="C35">
        <v>330</v>
      </c>
      <c r="D35" t="s">
        <v>7</v>
      </c>
      <c r="E35">
        <v>225</v>
      </c>
      <c r="F35">
        <v>37500</v>
      </c>
    </row>
    <row r="36" spans="1:6" x14ac:dyDescent="0.25">
      <c r="A36" t="s">
        <v>79</v>
      </c>
      <c r="B36">
        <v>132</v>
      </c>
      <c r="C36">
        <v>330</v>
      </c>
      <c r="D36" t="s">
        <v>8</v>
      </c>
      <c r="E36">
        <v>400</v>
      </c>
      <c r="F36">
        <v>24000</v>
      </c>
    </row>
    <row r="37" spans="1:6" x14ac:dyDescent="0.25">
      <c r="A37" t="s">
        <v>79</v>
      </c>
      <c r="B37">
        <v>132</v>
      </c>
      <c r="C37">
        <v>330</v>
      </c>
      <c r="D37" t="s">
        <v>9</v>
      </c>
      <c r="E37">
        <v>700</v>
      </c>
      <c r="F37">
        <v>18000</v>
      </c>
    </row>
    <row r="38" spans="1:6" x14ac:dyDescent="0.25">
      <c r="A38" t="s">
        <v>79</v>
      </c>
      <c r="B38">
        <v>132</v>
      </c>
      <c r="C38">
        <v>500</v>
      </c>
      <c r="D38" t="s">
        <v>7</v>
      </c>
      <c r="E38">
        <v>600</v>
      </c>
      <c r="F38">
        <v>26000</v>
      </c>
    </row>
    <row r="39" spans="1:6" x14ac:dyDescent="0.25">
      <c r="A39" t="s">
        <v>79</v>
      </c>
      <c r="B39">
        <v>132</v>
      </c>
      <c r="C39">
        <v>500</v>
      </c>
      <c r="D39" t="s">
        <v>8</v>
      </c>
      <c r="E39">
        <v>750</v>
      </c>
      <c r="F39">
        <v>22500</v>
      </c>
    </row>
    <row r="40" spans="1:6" x14ac:dyDescent="0.25">
      <c r="A40" t="s">
        <v>79</v>
      </c>
      <c r="B40">
        <v>132</v>
      </c>
      <c r="C40">
        <v>500</v>
      </c>
      <c r="D40" t="s">
        <v>9</v>
      </c>
      <c r="E40">
        <v>1000</v>
      </c>
      <c r="F40">
        <v>19000</v>
      </c>
    </row>
    <row r="41" spans="1:6" x14ac:dyDescent="0.25">
      <c r="A41" t="s">
        <v>79</v>
      </c>
      <c r="B41">
        <v>165</v>
      </c>
      <c r="C41">
        <v>132</v>
      </c>
      <c r="D41" t="s">
        <v>7</v>
      </c>
      <c r="E41">
        <v>150</v>
      </c>
      <c r="F41">
        <v>35000</v>
      </c>
    </row>
    <row r="42" spans="1:6" x14ac:dyDescent="0.25">
      <c r="A42" t="s">
        <v>79</v>
      </c>
      <c r="B42">
        <v>165</v>
      </c>
      <c r="C42">
        <v>132</v>
      </c>
      <c r="D42" t="s">
        <v>8</v>
      </c>
      <c r="E42">
        <v>150</v>
      </c>
      <c r="F42">
        <v>35000</v>
      </c>
    </row>
    <row r="43" spans="1:6" x14ac:dyDescent="0.25">
      <c r="A43" t="s">
        <v>79</v>
      </c>
      <c r="B43">
        <v>165</v>
      </c>
      <c r="C43">
        <v>132</v>
      </c>
      <c r="D43" t="s">
        <v>9</v>
      </c>
      <c r="E43">
        <v>150</v>
      </c>
      <c r="F43">
        <v>35000</v>
      </c>
    </row>
    <row r="44" spans="1:6" x14ac:dyDescent="0.25">
      <c r="A44" t="s">
        <v>79</v>
      </c>
      <c r="B44">
        <v>165</v>
      </c>
      <c r="C44">
        <v>220</v>
      </c>
      <c r="D44" t="s">
        <v>7</v>
      </c>
      <c r="E44">
        <v>150</v>
      </c>
      <c r="F44">
        <v>35000</v>
      </c>
    </row>
    <row r="45" spans="1:6" x14ac:dyDescent="0.25">
      <c r="A45" t="s">
        <v>79</v>
      </c>
      <c r="B45">
        <v>165</v>
      </c>
      <c r="C45">
        <v>220</v>
      </c>
      <c r="D45" t="s">
        <v>8</v>
      </c>
      <c r="E45">
        <v>150</v>
      </c>
      <c r="F45">
        <v>35000</v>
      </c>
    </row>
    <row r="46" spans="1:6" x14ac:dyDescent="0.25">
      <c r="A46" t="s">
        <v>79</v>
      </c>
      <c r="B46">
        <v>165</v>
      </c>
      <c r="C46">
        <v>220</v>
      </c>
      <c r="D46" t="s">
        <v>9</v>
      </c>
      <c r="E46">
        <v>150</v>
      </c>
      <c r="F46">
        <v>35000</v>
      </c>
    </row>
    <row r="47" spans="1:6" x14ac:dyDescent="0.25">
      <c r="A47" t="s">
        <v>79</v>
      </c>
      <c r="B47">
        <v>220</v>
      </c>
      <c r="C47">
        <v>132</v>
      </c>
      <c r="D47" t="s">
        <v>7</v>
      </c>
      <c r="E47">
        <v>150</v>
      </c>
      <c r="F47">
        <v>35000</v>
      </c>
    </row>
    <row r="48" spans="1:6" x14ac:dyDescent="0.25">
      <c r="A48" t="s">
        <v>79</v>
      </c>
      <c r="B48">
        <v>220</v>
      </c>
      <c r="C48">
        <v>132</v>
      </c>
      <c r="D48" t="s">
        <v>8</v>
      </c>
      <c r="E48">
        <v>150</v>
      </c>
      <c r="F48">
        <v>35000</v>
      </c>
    </row>
    <row r="49" spans="1:6" x14ac:dyDescent="0.25">
      <c r="A49" t="s">
        <v>79</v>
      </c>
      <c r="B49">
        <v>220</v>
      </c>
      <c r="C49">
        <v>132</v>
      </c>
      <c r="D49" t="s">
        <v>9</v>
      </c>
      <c r="E49">
        <v>150</v>
      </c>
      <c r="F49">
        <v>35000</v>
      </c>
    </row>
    <row r="50" spans="1:6" x14ac:dyDescent="0.25">
      <c r="A50" t="s">
        <v>79</v>
      </c>
      <c r="B50">
        <v>220</v>
      </c>
      <c r="C50">
        <v>330</v>
      </c>
      <c r="D50" t="s">
        <v>7</v>
      </c>
      <c r="E50">
        <v>225</v>
      </c>
      <c r="F50">
        <v>37500</v>
      </c>
    </row>
    <row r="51" spans="1:6" x14ac:dyDescent="0.25">
      <c r="A51" t="s">
        <v>79</v>
      </c>
      <c r="B51">
        <v>220</v>
      </c>
      <c r="C51">
        <v>330</v>
      </c>
      <c r="D51" t="s">
        <v>8</v>
      </c>
      <c r="E51">
        <v>400</v>
      </c>
      <c r="F51">
        <v>24000</v>
      </c>
    </row>
    <row r="52" spans="1:6" x14ac:dyDescent="0.25">
      <c r="A52" t="s">
        <v>79</v>
      </c>
      <c r="B52">
        <v>220</v>
      </c>
      <c r="C52">
        <v>330</v>
      </c>
      <c r="D52" t="s">
        <v>9</v>
      </c>
      <c r="E52">
        <v>700</v>
      </c>
      <c r="F52">
        <v>18000</v>
      </c>
    </row>
    <row r="53" spans="1:6" x14ac:dyDescent="0.25">
      <c r="A53" t="s">
        <v>79</v>
      </c>
      <c r="B53">
        <v>220</v>
      </c>
      <c r="C53">
        <v>500</v>
      </c>
      <c r="D53" t="s">
        <v>7</v>
      </c>
      <c r="E53">
        <v>600</v>
      </c>
      <c r="F53">
        <v>26000</v>
      </c>
    </row>
    <row r="54" spans="1:6" x14ac:dyDescent="0.25">
      <c r="A54" t="s">
        <v>79</v>
      </c>
      <c r="B54">
        <v>220</v>
      </c>
      <c r="C54">
        <v>500</v>
      </c>
      <c r="D54" t="s">
        <v>8</v>
      </c>
      <c r="E54">
        <v>750</v>
      </c>
      <c r="F54">
        <v>22500</v>
      </c>
    </row>
    <row r="55" spans="1:6" x14ac:dyDescent="0.25">
      <c r="A55" t="s">
        <v>79</v>
      </c>
      <c r="B55">
        <v>220</v>
      </c>
      <c r="C55">
        <v>500</v>
      </c>
      <c r="D55" t="s">
        <v>9</v>
      </c>
      <c r="E55">
        <v>1000</v>
      </c>
      <c r="F55">
        <v>19000</v>
      </c>
    </row>
    <row r="56" spans="1:6" x14ac:dyDescent="0.25">
      <c r="A56" t="s">
        <v>79</v>
      </c>
      <c r="B56">
        <v>275</v>
      </c>
      <c r="C56">
        <v>110</v>
      </c>
      <c r="D56" t="s">
        <v>7</v>
      </c>
      <c r="E56">
        <v>150</v>
      </c>
      <c r="F56">
        <v>35000</v>
      </c>
    </row>
    <row r="57" spans="1:6" x14ac:dyDescent="0.25">
      <c r="A57" t="s">
        <v>79</v>
      </c>
      <c r="B57">
        <v>275</v>
      </c>
      <c r="C57">
        <v>110</v>
      </c>
      <c r="D57" t="s">
        <v>8</v>
      </c>
      <c r="E57">
        <v>150</v>
      </c>
      <c r="F57">
        <v>35000</v>
      </c>
    </row>
    <row r="58" spans="1:6" x14ac:dyDescent="0.25">
      <c r="A58" t="s">
        <v>79</v>
      </c>
      <c r="B58">
        <v>275</v>
      </c>
      <c r="C58">
        <v>110</v>
      </c>
      <c r="D58" t="s">
        <v>9</v>
      </c>
      <c r="E58">
        <v>150</v>
      </c>
      <c r="F58">
        <v>35000</v>
      </c>
    </row>
    <row r="59" spans="1:6" x14ac:dyDescent="0.25">
      <c r="A59" t="s">
        <v>79</v>
      </c>
      <c r="B59">
        <v>275</v>
      </c>
      <c r="C59">
        <v>132</v>
      </c>
      <c r="D59" t="s">
        <v>7</v>
      </c>
      <c r="E59">
        <v>150</v>
      </c>
      <c r="F59">
        <v>35000</v>
      </c>
    </row>
    <row r="60" spans="1:6" x14ac:dyDescent="0.25">
      <c r="A60" t="s">
        <v>79</v>
      </c>
      <c r="B60">
        <v>275</v>
      </c>
      <c r="C60">
        <v>132</v>
      </c>
      <c r="D60" t="s">
        <v>8</v>
      </c>
      <c r="E60">
        <v>150</v>
      </c>
      <c r="F60">
        <v>35000</v>
      </c>
    </row>
    <row r="61" spans="1:6" x14ac:dyDescent="0.25">
      <c r="A61" t="s">
        <v>79</v>
      </c>
      <c r="B61">
        <v>275</v>
      </c>
      <c r="C61">
        <v>132</v>
      </c>
      <c r="D61" t="s">
        <v>9</v>
      </c>
      <c r="E61">
        <v>150</v>
      </c>
      <c r="F61">
        <v>35000</v>
      </c>
    </row>
    <row r="62" spans="1:6" x14ac:dyDescent="0.25">
      <c r="A62" t="s">
        <v>79</v>
      </c>
      <c r="B62">
        <v>275</v>
      </c>
      <c r="C62">
        <v>330</v>
      </c>
      <c r="D62" t="s">
        <v>7</v>
      </c>
      <c r="E62">
        <v>600</v>
      </c>
      <c r="F62">
        <v>26000</v>
      </c>
    </row>
    <row r="63" spans="1:6" x14ac:dyDescent="0.25">
      <c r="A63" t="s">
        <v>79</v>
      </c>
      <c r="B63">
        <v>275</v>
      </c>
      <c r="C63">
        <v>330</v>
      </c>
      <c r="D63" t="s">
        <v>8</v>
      </c>
      <c r="E63">
        <v>750</v>
      </c>
      <c r="F63">
        <v>22500</v>
      </c>
    </row>
    <row r="64" spans="1:6" x14ac:dyDescent="0.25">
      <c r="A64" t="s">
        <v>79</v>
      </c>
      <c r="B64">
        <v>275</v>
      </c>
      <c r="C64">
        <v>330</v>
      </c>
      <c r="D64" t="s">
        <v>9</v>
      </c>
      <c r="E64">
        <v>1000</v>
      </c>
      <c r="F64">
        <v>19000</v>
      </c>
    </row>
    <row r="65" spans="1:6" x14ac:dyDescent="0.25">
      <c r="A65" t="s">
        <v>79</v>
      </c>
      <c r="B65">
        <v>275</v>
      </c>
      <c r="C65">
        <v>500</v>
      </c>
      <c r="D65" t="s">
        <v>7</v>
      </c>
      <c r="E65">
        <v>370</v>
      </c>
      <c r="F65">
        <v>31000</v>
      </c>
    </row>
    <row r="66" spans="1:6" x14ac:dyDescent="0.25">
      <c r="A66" t="s">
        <v>79</v>
      </c>
      <c r="B66">
        <v>275</v>
      </c>
      <c r="C66">
        <v>500</v>
      </c>
      <c r="D66" t="s">
        <v>8</v>
      </c>
      <c r="E66">
        <v>370</v>
      </c>
      <c r="F66">
        <v>31000</v>
      </c>
    </row>
    <row r="67" spans="1:6" x14ac:dyDescent="0.25">
      <c r="A67" t="s">
        <v>79</v>
      </c>
      <c r="B67">
        <v>275</v>
      </c>
      <c r="C67">
        <v>500</v>
      </c>
      <c r="D67" t="s">
        <v>9</v>
      </c>
      <c r="E67">
        <v>370</v>
      </c>
      <c r="F67">
        <v>31000</v>
      </c>
    </row>
    <row r="68" spans="1:6" x14ac:dyDescent="0.25">
      <c r="A68" t="s">
        <v>79</v>
      </c>
      <c r="B68">
        <v>330</v>
      </c>
      <c r="C68">
        <v>132</v>
      </c>
      <c r="D68" t="s">
        <v>7</v>
      </c>
      <c r="E68">
        <v>225</v>
      </c>
      <c r="F68">
        <v>37500</v>
      </c>
    </row>
    <row r="69" spans="1:6" x14ac:dyDescent="0.25">
      <c r="A69" t="s">
        <v>79</v>
      </c>
      <c r="B69">
        <v>330</v>
      </c>
      <c r="C69">
        <v>132</v>
      </c>
      <c r="D69" t="s">
        <v>8</v>
      </c>
      <c r="E69">
        <v>400</v>
      </c>
      <c r="F69">
        <v>24000</v>
      </c>
    </row>
    <row r="70" spans="1:6" x14ac:dyDescent="0.25">
      <c r="A70" t="s">
        <v>79</v>
      </c>
      <c r="B70">
        <v>330</v>
      </c>
      <c r="C70">
        <v>132</v>
      </c>
      <c r="D70" t="s">
        <v>9</v>
      </c>
      <c r="E70">
        <v>700</v>
      </c>
      <c r="F70">
        <v>18000</v>
      </c>
    </row>
    <row r="71" spans="1:6" x14ac:dyDescent="0.25">
      <c r="A71" t="s">
        <v>79</v>
      </c>
      <c r="B71">
        <v>330</v>
      </c>
      <c r="C71">
        <v>220</v>
      </c>
      <c r="D71" t="s">
        <v>7</v>
      </c>
      <c r="E71">
        <v>225</v>
      </c>
      <c r="F71">
        <v>37500</v>
      </c>
    </row>
    <row r="72" spans="1:6" x14ac:dyDescent="0.25">
      <c r="A72" t="s">
        <v>79</v>
      </c>
      <c r="B72">
        <v>330</v>
      </c>
      <c r="C72">
        <v>220</v>
      </c>
      <c r="D72" t="s">
        <v>8</v>
      </c>
      <c r="E72">
        <v>400</v>
      </c>
      <c r="F72">
        <v>24000</v>
      </c>
    </row>
    <row r="73" spans="1:6" x14ac:dyDescent="0.25">
      <c r="A73" t="s">
        <v>79</v>
      </c>
      <c r="B73">
        <v>330</v>
      </c>
      <c r="C73">
        <v>220</v>
      </c>
      <c r="D73" t="s">
        <v>9</v>
      </c>
      <c r="E73">
        <v>700</v>
      </c>
      <c r="F73">
        <v>18000</v>
      </c>
    </row>
    <row r="74" spans="1:6" x14ac:dyDescent="0.25">
      <c r="A74" t="s">
        <v>79</v>
      </c>
      <c r="B74">
        <v>330</v>
      </c>
      <c r="C74">
        <v>500</v>
      </c>
      <c r="D74" t="s">
        <v>7</v>
      </c>
      <c r="E74">
        <v>1000</v>
      </c>
      <c r="F74">
        <v>19000</v>
      </c>
    </row>
    <row r="75" spans="1:6" x14ac:dyDescent="0.25">
      <c r="A75" t="s">
        <v>79</v>
      </c>
      <c r="B75">
        <v>330</v>
      </c>
      <c r="C75">
        <v>500</v>
      </c>
      <c r="D75" t="s">
        <v>8</v>
      </c>
      <c r="E75">
        <v>1000</v>
      </c>
      <c r="F75">
        <v>19000</v>
      </c>
    </row>
    <row r="76" spans="1:6" x14ac:dyDescent="0.25">
      <c r="A76" t="s">
        <v>79</v>
      </c>
      <c r="B76">
        <v>330</v>
      </c>
      <c r="C76">
        <v>500</v>
      </c>
      <c r="D76" t="s">
        <v>9</v>
      </c>
      <c r="E76">
        <v>1000</v>
      </c>
      <c r="F76">
        <v>19000</v>
      </c>
    </row>
    <row r="77" spans="1:6" x14ac:dyDescent="0.25">
      <c r="A77" t="s">
        <v>79</v>
      </c>
      <c r="B77">
        <v>500</v>
      </c>
      <c r="C77">
        <v>132</v>
      </c>
      <c r="D77" t="s">
        <v>7</v>
      </c>
      <c r="E77">
        <v>600</v>
      </c>
      <c r="F77">
        <v>26000</v>
      </c>
    </row>
    <row r="78" spans="1:6" x14ac:dyDescent="0.25">
      <c r="A78" t="s">
        <v>79</v>
      </c>
      <c r="B78">
        <v>500</v>
      </c>
      <c r="C78">
        <v>132</v>
      </c>
      <c r="D78" t="s">
        <v>8</v>
      </c>
      <c r="E78">
        <v>750</v>
      </c>
      <c r="F78">
        <v>22500</v>
      </c>
    </row>
    <row r="79" spans="1:6" x14ac:dyDescent="0.25">
      <c r="A79" t="s">
        <v>79</v>
      </c>
      <c r="B79">
        <v>500</v>
      </c>
      <c r="C79">
        <v>132</v>
      </c>
      <c r="D79" t="s">
        <v>9</v>
      </c>
      <c r="E79">
        <v>1000</v>
      </c>
      <c r="F79">
        <v>19000</v>
      </c>
    </row>
    <row r="80" spans="1:6" x14ac:dyDescent="0.25">
      <c r="A80" t="s">
        <v>79</v>
      </c>
      <c r="B80">
        <v>500</v>
      </c>
      <c r="C80">
        <v>220</v>
      </c>
      <c r="D80" t="s">
        <v>7</v>
      </c>
      <c r="E80">
        <v>600</v>
      </c>
      <c r="F80">
        <v>26000</v>
      </c>
    </row>
    <row r="81" spans="1:6" x14ac:dyDescent="0.25">
      <c r="A81" t="s">
        <v>79</v>
      </c>
      <c r="B81">
        <v>500</v>
      </c>
      <c r="C81">
        <v>220</v>
      </c>
      <c r="D81" t="s">
        <v>8</v>
      </c>
      <c r="E81">
        <v>750</v>
      </c>
      <c r="F81">
        <v>22500</v>
      </c>
    </row>
    <row r="82" spans="1:6" x14ac:dyDescent="0.25">
      <c r="A82" t="s">
        <v>79</v>
      </c>
      <c r="B82">
        <v>500</v>
      </c>
      <c r="C82">
        <v>220</v>
      </c>
      <c r="D82" t="s">
        <v>9</v>
      </c>
      <c r="E82">
        <v>1000</v>
      </c>
      <c r="F82">
        <v>19000</v>
      </c>
    </row>
    <row r="83" spans="1:6" x14ac:dyDescent="0.25">
      <c r="A83" t="s">
        <v>79</v>
      </c>
      <c r="B83">
        <v>500</v>
      </c>
      <c r="C83">
        <v>330</v>
      </c>
      <c r="D83" t="s">
        <v>7</v>
      </c>
      <c r="E83">
        <v>1000</v>
      </c>
      <c r="F83">
        <v>19000</v>
      </c>
    </row>
    <row r="84" spans="1:6" x14ac:dyDescent="0.25">
      <c r="A84" t="s">
        <v>79</v>
      </c>
      <c r="B84">
        <v>500</v>
      </c>
      <c r="C84">
        <v>330</v>
      </c>
      <c r="D84" t="s">
        <v>8</v>
      </c>
      <c r="E84">
        <v>1000</v>
      </c>
      <c r="F84">
        <v>19000</v>
      </c>
    </row>
    <row r="85" spans="1:6" x14ac:dyDescent="0.25">
      <c r="A85" t="s">
        <v>79</v>
      </c>
      <c r="B85">
        <v>500</v>
      </c>
      <c r="C85">
        <v>330</v>
      </c>
      <c r="D85" t="s">
        <v>9</v>
      </c>
      <c r="E85">
        <v>1000</v>
      </c>
      <c r="F85">
        <v>19000</v>
      </c>
    </row>
    <row r="86" spans="1:6" x14ac:dyDescent="0.25">
      <c r="A86" t="s">
        <v>79</v>
      </c>
      <c r="B86">
        <v>330</v>
      </c>
      <c r="C86">
        <v>275</v>
      </c>
      <c r="D86" t="s">
        <v>7</v>
      </c>
      <c r="E86">
        <v>600</v>
      </c>
      <c r="F86">
        <v>26000</v>
      </c>
    </row>
    <row r="87" spans="1:6" x14ac:dyDescent="0.25">
      <c r="A87" t="s">
        <v>79</v>
      </c>
      <c r="B87">
        <v>330</v>
      </c>
      <c r="C87">
        <v>275</v>
      </c>
      <c r="D87" t="s">
        <v>8</v>
      </c>
      <c r="E87">
        <v>750</v>
      </c>
      <c r="F87">
        <v>22500</v>
      </c>
    </row>
    <row r="88" spans="1:6" x14ac:dyDescent="0.25">
      <c r="A88" t="s">
        <v>79</v>
      </c>
      <c r="B88">
        <v>330</v>
      </c>
      <c r="C88">
        <v>275</v>
      </c>
      <c r="D88" t="s">
        <v>9</v>
      </c>
      <c r="E88">
        <v>1000</v>
      </c>
      <c r="F88">
        <v>19000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K88"/>
  <sheetViews>
    <sheetView workbookViewId="0"/>
  </sheetViews>
  <sheetFormatPr defaultRowHeight="15" x14ac:dyDescent="0.25"/>
  <cols>
    <col min="1" max="1" width="9.140625" style="64"/>
    <col min="2" max="2" width="12.85546875" style="64" bestFit="1" customWidth="1"/>
    <col min="3" max="3" width="12" style="64" customWidth="1"/>
    <col min="4" max="4" width="8.5703125" style="64" customWidth="1"/>
    <col min="5" max="5" width="10.140625" style="64" bestFit="1" customWidth="1"/>
    <col min="6" max="6" width="13.7109375" style="66" bestFit="1" customWidth="1"/>
    <col min="7" max="7" width="11" style="64" bestFit="1" customWidth="1"/>
    <col min="8" max="11" width="9.140625" style="64"/>
    <col min="12" max="12" width="13.28515625" style="64" bestFit="1" customWidth="1"/>
    <col min="13" max="13" width="11" style="64" bestFit="1" customWidth="1"/>
    <col min="14" max="16384" width="9.140625" style="64"/>
  </cols>
  <sheetData>
    <row r="1" spans="1:10" s="62" customFormat="1" x14ac:dyDescent="0.25">
      <c r="A1" s="63" t="s">
        <v>73</v>
      </c>
      <c r="B1" s="63" t="s">
        <v>74</v>
      </c>
      <c r="C1" s="63" t="s">
        <v>75</v>
      </c>
      <c r="D1" s="63" t="s">
        <v>76</v>
      </c>
      <c r="E1" s="63" t="s">
        <v>77</v>
      </c>
      <c r="F1" s="37" t="s">
        <v>293</v>
      </c>
      <c r="G1" s="37" t="s">
        <v>292</v>
      </c>
    </row>
    <row r="2" spans="1:10" s="37" customFormat="1" x14ac:dyDescent="0.25">
      <c r="A2" s="37" t="s">
        <v>7</v>
      </c>
      <c r="B2" s="37">
        <v>132</v>
      </c>
      <c r="C2" s="37">
        <v>132</v>
      </c>
      <c r="D2" s="37" t="s">
        <v>7</v>
      </c>
      <c r="E2" s="39">
        <v>150</v>
      </c>
      <c r="F2" s="47">
        <v>2520.0000000000005</v>
      </c>
      <c r="G2" s="47">
        <v>5600000</v>
      </c>
      <c r="I2" s="23"/>
      <c r="J2" s="23"/>
    </row>
    <row r="3" spans="1:10" s="37" customFormat="1" x14ac:dyDescent="0.25">
      <c r="A3" s="37" t="s">
        <v>7</v>
      </c>
      <c r="B3" s="37">
        <v>132</v>
      </c>
      <c r="C3" s="37">
        <v>132</v>
      </c>
      <c r="D3" s="37" t="s">
        <v>8</v>
      </c>
      <c r="E3" s="39">
        <v>300</v>
      </c>
      <c r="F3" s="47">
        <v>1400.0000000000002</v>
      </c>
      <c r="G3" s="47">
        <v>5600000</v>
      </c>
      <c r="I3" s="23"/>
      <c r="J3" s="23"/>
    </row>
    <row r="4" spans="1:10" s="37" customFormat="1" x14ac:dyDescent="0.25">
      <c r="A4" s="37" t="s">
        <v>7</v>
      </c>
      <c r="B4" s="37">
        <v>132</v>
      </c>
      <c r="C4" s="37">
        <v>132</v>
      </c>
      <c r="D4" s="37" t="s">
        <v>9</v>
      </c>
      <c r="E4" s="39">
        <v>360</v>
      </c>
      <c r="F4" s="47">
        <v>1283.3333333333335</v>
      </c>
      <c r="G4" s="47">
        <v>5600000</v>
      </c>
      <c r="I4" s="23"/>
      <c r="J4" s="23"/>
    </row>
    <row r="5" spans="1:10" s="37" customFormat="1" x14ac:dyDescent="0.25">
      <c r="A5" s="37" t="s">
        <v>7</v>
      </c>
      <c r="B5" s="37">
        <v>110</v>
      </c>
      <c r="C5" s="37">
        <v>110</v>
      </c>
      <c r="D5" s="37" t="s">
        <v>7</v>
      </c>
      <c r="E5" s="39">
        <v>125</v>
      </c>
      <c r="F5" s="47">
        <v>3024.0000000000005</v>
      </c>
      <c r="G5" s="47">
        <v>5600000</v>
      </c>
      <c r="I5" s="23"/>
      <c r="J5" s="23"/>
    </row>
    <row r="6" spans="1:10" s="37" customFormat="1" x14ac:dyDescent="0.25">
      <c r="A6" s="37" t="s">
        <v>7</v>
      </c>
      <c r="B6" s="37">
        <v>110</v>
      </c>
      <c r="C6" s="37">
        <v>110</v>
      </c>
      <c r="D6" s="37" t="s">
        <v>8</v>
      </c>
      <c r="E6" s="39">
        <v>250</v>
      </c>
      <c r="F6" s="47">
        <v>1680.0000000000002</v>
      </c>
      <c r="G6" s="47">
        <v>5600000</v>
      </c>
      <c r="I6" s="23"/>
      <c r="J6" s="23"/>
    </row>
    <row r="7" spans="1:10" s="37" customFormat="1" x14ac:dyDescent="0.25">
      <c r="A7" s="37" t="s">
        <v>7</v>
      </c>
      <c r="B7" s="37">
        <v>110</v>
      </c>
      <c r="C7" s="37">
        <v>110</v>
      </c>
      <c r="D7" s="37" t="s">
        <v>9</v>
      </c>
      <c r="E7" s="39">
        <v>300</v>
      </c>
      <c r="F7" s="47">
        <v>1540.0000000000002</v>
      </c>
      <c r="G7" s="47">
        <v>5600000</v>
      </c>
      <c r="I7" s="23"/>
      <c r="J7" s="23"/>
    </row>
    <row r="8" spans="1:10" s="37" customFormat="1" x14ac:dyDescent="0.25">
      <c r="A8" s="37" t="s">
        <v>7</v>
      </c>
      <c r="B8" s="37">
        <v>220</v>
      </c>
      <c r="C8" s="37">
        <v>220</v>
      </c>
      <c r="D8" s="37" t="s">
        <v>7</v>
      </c>
      <c r="E8" s="39">
        <v>300</v>
      </c>
      <c r="F8" s="47">
        <v>2205</v>
      </c>
      <c r="G8" s="47">
        <v>9800000</v>
      </c>
      <c r="I8" s="23"/>
      <c r="J8" s="23"/>
    </row>
    <row r="9" spans="1:10" s="37" customFormat="1" x14ac:dyDescent="0.25">
      <c r="A9" s="37" t="s">
        <v>7</v>
      </c>
      <c r="B9" s="37">
        <v>220</v>
      </c>
      <c r="C9" s="37">
        <v>220</v>
      </c>
      <c r="D9" s="37" t="s">
        <v>8</v>
      </c>
      <c r="E9" s="39">
        <v>600</v>
      </c>
      <c r="F9" s="47">
        <v>1225</v>
      </c>
      <c r="G9" s="47">
        <v>9800000</v>
      </c>
      <c r="I9" s="23"/>
      <c r="J9" s="23"/>
    </row>
    <row r="10" spans="1:10" s="37" customFormat="1" x14ac:dyDescent="0.25">
      <c r="A10" s="37" t="s">
        <v>7</v>
      </c>
      <c r="B10" s="37">
        <v>220</v>
      </c>
      <c r="C10" s="37">
        <v>220</v>
      </c>
      <c r="D10" s="37" t="s">
        <v>9</v>
      </c>
      <c r="E10" s="39">
        <v>720</v>
      </c>
      <c r="F10" s="47">
        <v>1122.9166666666667</v>
      </c>
      <c r="G10" s="47">
        <v>9800000</v>
      </c>
      <c r="I10" s="23"/>
      <c r="J10" s="23"/>
    </row>
    <row r="11" spans="1:10" s="37" customFormat="1" x14ac:dyDescent="0.25">
      <c r="A11" s="37" t="s">
        <v>7</v>
      </c>
      <c r="B11" s="37">
        <v>275</v>
      </c>
      <c r="C11" s="37">
        <v>275</v>
      </c>
      <c r="D11" s="37" t="s">
        <v>7</v>
      </c>
      <c r="E11" s="39">
        <v>500</v>
      </c>
      <c r="F11" s="47">
        <v>1323</v>
      </c>
      <c r="G11" s="47">
        <v>11800000</v>
      </c>
      <c r="I11" s="23"/>
      <c r="J11" s="23"/>
    </row>
    <row r="12" spans="1:10" s="37" customFormat="1" x14ac:dyDescent="0.25">
      <c r="A12" s="37" t="s">
        <v>7</v>
      </c>
      <c r="B12" s="37">
        <v>275</v>
      </c>
      <c r="C12" s="37">
        <v>275</v>
      </c>
      <c r="D12" s="37" t="s">
        <v>8</v>
      </c>
      <c r="E12" s="39">
        <v>1000</v>
      </c>
      <c r="F12" s="47">
        <v>735</v>
      </c>
      <c r="G12" s="47">
        <v>11800000</v>
      </c>
      <c r="I12" s="23"/>
      <c r="J12" s="23"/>
    </row>
    <row r="13" spans="1:10" s="37" customFormat="1" x14ac:dyDescent="0.25">
      <c r="A13" s="37" t="s">
        <v>7</v>
      </c>
      <c r="B13" s="37">
        <v>275</v>
      </c>
      <c r="C13" s="37">
        <v>275</v>
      </c>
      <c r="D13" s="37" t="s">
        <v>9</v>
      </c>
      <c r="E13" s="39">
        <v>1200</v>
      </c>
      <c r="F13" s="47">
        <v>673.75</v>
      </c>
      <c r="G13" s="47">
        <v>11800000</v>
      </c>
      <c r="I13" s="23"/>
      <c r="J13" s="23"/>
    </row>
    <row r="14" spans="1:10" s="37" customFormat="1" x14ac:dyDescent="0.25">
      <c r="A14" s="37" t="s">
        <v>7</v>
      </c>
      <c r="B14" s="37">
        <v>330</v>
      </c>
      <c r="C14" s="37">
        <v>330</v>
      </c>
      <c r="D14" s="37" t="s">
        <v>7</v>
      </c>
      <c r="E14" s="39">
        <v>600</v>
      </c>
      <c r="F14" s="47">
        <v>1102.5</v>
      </c>
      <c r="G14" s="47">
        <v>12800000</v>
      </c>
      <c r="I14" s="23"/>
      <c r="J14" s="23"/>
    </row>
    <row r="15" spans="1:10" s="37" customFormat="1" x14ac:dyDescent="0.25">
      <c r="A15" s="37" t="s">
        <v>7</v>
      </c>
      <c r="B15" s="37">
        <v>330</v>
      </c>
      <c r="C15" s="37">
        <v>330</v>
      </c>
      <c r="D15" s="37" t="s">
        <v>8</v>
      </c>
      <c r="E15" s="39">
        <v>1200</v>
      </c>
      <c r="F15" s="47">
        <v>612.5</v>
      </c>
      <c r="G15" s="47">
        <v>12800000</v>
      </c>
      <c r="I15" s="23"/>
      <c r="J15" s="23"/>
    </row>
    <row r="16" spans="1:10" s="37" customFormat="1" x14ac:dyDescent="0.25">
      <c r="A16" s="37" t="s">
        <v>7</v>
      </c>
      <c r="B16" s="37">
        <v>330</v>
      </c>
      <c r="C16" s="37">
        <v>330</v>
      </c>
      <c r="D16" s="37" t="s">
        <v>9</v>
      </c>
      <c r="E16" s="39">
        <v>1440</v>
      </c>
      <c r="F16" s="47">
        <v>561.45833333333337</v>
      </c>
      <c r="G16" s="47">
        <v>12800000</v>
      </c>
      <c r="I16" s="23"/>
      <c r="J16" s="23"/>
    </row>
    <row r="17" spans="1:11" s="37" customFormat="1" x14ac:dyDescent="0.25">
      <c r="A17" s="37" t="s">
        <v>7</v>
      </c>
      <c r="B17" s="37">
        <v>500</v>
      </c>
      <c r="C17" s="37">
        <v>500</v>
      </c>
      <c r="D17" s="37" t="s">
        <v>7</v>
      </c>
      <c r="E17" s="39">
        <v>1250</v>
      </c>
      <c r="F17" s="47">
        <v>831.60000000000014</v>
      </c>
      <c r="G17" s="47">
        <v>18800000</v>
      </c>
      <c r="I17" s="23"/>
      <c r="J17" s="23"/>
    </row>
    <row r="18" spans="1:11" s="37" customFormat="1" x14ac:dyDescent="0.25">
      <c r="A18" s="37" t="s">
        <v>7</v>
      </c>
      <c r="B18" s="37">
        <v>500</v>
      </c>
      <c r="C18" s="37">
        <v>500</v>
      </c>
      <c r="D18" s="37" t="s">
        <v>8</v>
      </c>
      <c r="E18" s="39">
        <v>2500</v>
      </c>
      <c r="F18" s="47">
        <v>462</v>
      </c>
      <c r="G18" s="47">
        <v>18800000</v>
      </c>
      <c r="I18" s="23"/>
      <c r="J18" s="23"/>
    </row>
    <row r="19" spans="1:11" s="37" customFormat="1" x14ac:dyDescent="0.25">
      <c r="A19" s="37" t="s">
        <v>7</v>
      </c>
      <c r="B19" s="37">
        <v>500</v>
      </c>
      <c r="C19" s="37">
        <v>500</v>
      </c>
      <c r="D19" s="37" t="s">
        <v>9</v>
      </c>
      <c r="E19" s="39">
        <v>3000</v>
      </c>
      <c r="F19" s="47">
        <v>423.50000000000006</v>
      </c>
      <c r="G19" s="47">
        <v>18800000</v>
      </c>
      <c r="I19" s="23"/>
      <c r="J19" s="23"/>
    </row>
    <row r="20" spans="1:11" x14ac:dyDescent="0.25">
      <c r="A20" s="64" t="s">
        <v>79</v>
      </c>
      <c r="B20" s="64">
        <v>110</v>
      </c>
      <c r="C20" s="64">
        <v>132</v>
      </c>
      <c r="D20" s="64" t="s">
        <v>7</v>
      </c>
      <c r="E20" s="39">
        <v>50</v>
      </c>
      <c r="F20" s="47">
        <v>40000</v>
      </c>
      <c r="G20" s="47">
        <v>1800000</v>
      </c>
      <c r="I20" s="13"/>
      <c r="J20" s="13"/>
      <c r="K20" s="13"/>
    </row>
    <row r="21" spans="1:11" x14ac:dyDescent="0.25">
      <c r="A21" s="64" t="s">
        <v>79</v>
      </c>
      <c r="B21" s="64">
        <v>110</v>
      </c>
      <c r="C21" s="64">
        <v>132</v>
      </c>
      <c r="D21" s="64" t="s">
        <v>8</v>
      </c>
      <c r="E21" s="39">
        <v>100</v>
      </c>
      <c r="F21" s="47">
        <v>20000</v>
      </c>
      <c r="G21" s="47">
        <v>1800000</v>
      </c>
      <c r="I21" s="13"/>
      <c r="J21" s="13"/>
      <c r="K21" s="13"/>
    </row>
    <row r="22" spans="1:11" x14ac:dyDescent="0.25">
      <c r="A22" s="64" t="s">
        <v>79</v>
      </c>
      <c r="B22" s="64">
        <v>110</v>
      </c>
      <c r="C22" s="64">
        <v>132</v>
      </c>
      <c r="D22" s="64" t="s">
        <v>9</v>
      </c>
      <c r="E22" s="39">
        <v>150</v>
      </c>
      <c r="F22" s="47">
        <v>20000</v>
      </c>
      <c r="G22" s="47">
        <v>1800000</v>
      </c>
      <c r="I22" s="13"/>
      <c r="J22" s="13"/>
      <c r="K22" s="13"/>
    </row>
    <row r="23" spans="1:11" x14ac:dyDescent="0.25">
      <c r="A23" s="64" t="s">
        <v>79</v>
      </c>
      <c r="B23" s="64">
        <v>110</v>
      </c>
      <c r="C23" s="64">
        <v>220</v>
      </c>
      <c r="D23" s="64" t="s">
        <v>7</v>
      </c>
      <c r="E23" s="39">
        <v>100</v>
      </c>
      <c r="F23" s="47">
        <v>50000</v>
      </c>
      <c r="G23" s="47">
        <v>2400000</v>
      </c>
      <c r="I23" s="13"/>
      <c r="J23" s="13"/>
      <c r="K23" s="13"/>
    </row>
    <row r="24" spans="1:11" x14ac:dyDescent="0.25">
      <c r="A24" s="64" t="s">
        <v>79</v>
      </c>
      <c r="B24" s="64">
        <v>110</v>
      </c>
      <c r="C24" s="64">
        <v>220</v>
      </c>
      <c r="D24" s="64" t="s">
        <v>8</v>
      </c>
      <c r="E24" s="39">
        <v>150</v>
      </c>
      <c r="F24" s="47">
        <v>33333.333333333336</v>
      </c>
      <c r="G24" s="47">
        <v>2400000</v>
      </c>
      <c r="I24" s="13"/>
      <c r="J24" s="13"/>
      <c r="K24" s="13"/>
    </row>
    <row r="25" spans="1:11" x14ac:dyDescent="0.25">
      <c r="A25" s="64" t="s">
        <v>79</v>
      </c>
      <c r="B25" s="64">
        <v>110</v>
      </c>
      <c r="C25" s="64">
        <v>220</v>
      </c>
      <c r="D25" s="64" t="s">
        <v>9</v>
      </c>
      <c r="E25" s="39">
        <v>200</v>
      </c>
      <c r="F25" s="47">
        <v>25000</v>
      </c>
      <c r="G25" s="47">
        <v>2400000</v>
      </c>
      <c r="I25" s="13"/>
      <c r="J25" s="13"/>
      <c r="K25" s="13"/>
    </row>
    <row r="26" spans="1:11" x14ac:dyDescent="0.25">
      <c r="A26" s="64" t="s">
        <v>79</v>
      </c>
      <c r="B26" s="64">
        <v>110</v>
      </c>
      <c r="C26" s="64">
        <v>275</v>
      </c>
      <c r="D26" s="64" t="s">
        <v>7</v>
      </c>
      <c r="E26" s="39">
        <v>150</v>
      </c>
      <c r="F26" s="47">
        <v>33333.333333333336</v>
      </c>
      <c r="G26" s="47">
        <v>3400000</v>
      </c>
      <c r="I26" s="13"/>
      <c r="J26" s="13"/>
      <c r="K26" s="13"/>
    </row>
    <row r="27" spans="1:11" x14ac:dyDescent="0.25">
      <c r="A27" s="64" t="s">
        <v>79</v>
      </c>
      <c r="B27" s="64">
        <v>110</v>
      </c>
      <c r="C27" s="64">
        <v>275</v>
      </c>
      <c r="D27" s="64" t="s">
        <v>8</v>
      </c>
      <c r="E27" s="39">
        <v>250</v>
      </c>
      <c r="F27" s="47">
        <v>20000</v>
      </c>
      <c r="G27" s="47">
        <v>3400000</v>
      </c>
      <c r="I27" s="13"/>
      <c r="J27" s="13"/>
      <c r="K27" s="13"/>
    </row>
    <row r="28" spans="1:11" x14ac:dyDescent="0.25">
      <c r="A28" s="64" t="s">
        <v>79</v>
      </c>
      <c r="B28" s="64">
        <v>110</v>
      </c>
      <c r="C28" s="64">
        <v>275</v>
      </c>
      <c r="D28" s="64" t="s">
        <v>9</v>
      </c>
      <c r="E28" s="39">
        <v>400</v>
      </c>
      <c r="F28" s="47">
        <v>15000</v>
      </c>
      <c r="G28" s="47">
        <v>3400000</v>
      </c>
      <c r="I28" s="13"/>
      <c r="J28" s="13"/>
      <c r="K28" s="13"/>
    </row>
    <row r="29" spans="1:11" x14ac:dyDescent="0.25">
      <c r="A29" s="64" t="s">
        <v>79</v>
      </c>
      <c r="B29" s="64">
        <v>132</v>
      </c>
      <c r="C29" s="64">
        <v>220</v>
      </c>
      <c r="D29" s="64" t="s">
        <v>7</v>
      </c>
      <c r="E29" s="39">
        <v>100</v>
      </c>
      <c r="F29" s="47">
        <v>50000</v>
      </c>
      <c r="G29" s="47">
        <v>2400000</v>
      </c>
      <c r="I29" s="13"/>
      <c r="J29" s="13"/>
      <c r="K29" s="13"/>
    </row>
    <row r="30" spans="1:11" x14ac:dyDescent="0.25">
      <c r="A30" s="64" t="s">
        <v>79</v>
      </c>
      <c r="B30" s="64">
        <v>132</v>
      </c>
      <c r="C30" s="64">
        <v>220</v>
      </c>
      <c r="D30" s="64" t="s">
        <v>8</v>
      </c>
      <c r="E30" s="39">
        <v>150</v>
      </c>
      <c r="F30" s="47">
        <v>33333.333333333336</v>
      </c>
      <c r="G30" s="47">
        <v>2400000</v>
      </c>
      <c r="I30" s="13"/>
      <c r="J30" s="13"/>
      <c r="K30" s="13"/>
    </row>
    <row r="31" spans="1:11" x14ac:dyDescent="0.25">
      <c r="A31" s="64" t="s">
        <v>79</v>
      </c>
      <c r="B31" s="64">
        <v>132</v>
      </c>
      <c r="C31" s="64">
        <v>220</v>
      </c>
      <c r="D31" s="64" t="s">
        <v>9</v>
      </c>
      <c r="E31" s="39">
        <v>200</v>
      </c>
      <c r="F31" s="47">
        <v>25000</v>
      </c>
      <c r="G31" s="47">
        <v>2400000</v>
      </c>
      <c r="I31" s="13"/>
      <c r="J31" s="13"/>
      <c r="K31" s="13"/>
    </row>
    <row r="32" spans="1:11" x14ac:dyDescent="0.25">
      <c r="A32" s="64" t="s">
        <v>79</v>
      </c>
      <c r="B32" s="64">
        <v>132</v>
      </c>
      <c r="C32" s="64">
        <v>275</v>
      </c>
      <c r="D32" s="64" t="s">
        <v>7</v>
      </c>
      <c r="E32" s="39">
        <v>150</v>
      </c>
      <c r="F32" s="47">
        <v>33333.333333333336</v>
      </c>
      <c r="G32" s="47">
        <v>3400000</v>
      </c>
      <c r="I32" s="13"/>
      <c r="J32" s="13"/>
      <c r="K32" s="13"/>
    </row>
    <row r="33" spans="1:11" x14ac:dyDescent="0.25">
      <c r="A33" s="64" t="s">
        <v>79</v>
      </c>
      <c r="B33" s="64">
        <v>132</v>
      </c>
      <c r="C33" s="64">
        <v>275</v>
      </c>
      <c r="D33" s="64" t="s">
        <v>8</v>
      </c>
      <c r="E33" s="39">
        <v>250</v>
      </c>
      <c r="F33" s="47">
        <v>20000</v>
      </c>
      <c r="G33" s="47">
        <v>3400000</v>
      </c>
      <c r="I33" s="13"/>
      <c r="J33" s="13"/>
      <c r="K33" s="13"/>
    </row>
    <row r="34" spans="1:11" x14ac:dyDescent="0.25">
      <c r="A34" s="64" t="s">
        <v>79</v>
      </c>
      <c r="B34" s="64">
        <v>132</v>
      </c>
      <c r="C34" s="64">
        <v>275</v>
      </c>
      <c r="D34" s="64" t="s">
        <v>9</v>
      </c>
      <c r="E34" s="39">
        <v>400</v>
      </c>
      <c r="F34" s="47">
        <v>15000</v>
      </c>
      <c r="G34" s="47">
        <v>3400000</v>
      </c>
      <c r="I34" s="13"/>
      <c r="J34" s="13"/>
      <c r="K34" s="13"/>
    </row>
    <row r="35" spans="1:11" x14ac:dyDescent="0.25">
      <c r="A35" s="64" t="s">
        <v>79</v>
      </c>
      <c r="B35" s="64">
        <v>132</v>
      </c>
      <c r="C35" s="64">
        <v>330</v>
      </c>
      <c r="D35" s="64" t="s">
        <v>7</v>
      </c>
      <c r="E35" s="39">
        <v>225</v>
      </c>
      <c r="F35" s="47">
        <v>35555.555555555555</v>
      </c>
      <c r="G35" s="47">
        <v>3900000</v>
      </c>
      <c r="I35" s="13"/>
      <c r="J35" s="13"/>
      <c r="K35" s="13"/>
    </row>
    <row r="36" spans="1:11" x14ac:dyDescent="0.25">
      <c r="A36" s="64" t="s">
        <v>79</v>
      </c>
      <c r="B36" s="64">
        <v>132</v>
      </c>
      <c r="C36" s="64">
        <v>330</v>
      </c>
      <c r="D36" s="64" t="s">
        <v>8</v>
      </c>
      <c r="E36" s="39">
        <v>400</v>
      </c>
      <c r="F36" s="47">
        <v>22500</v>
      </c>
      <c r="G36" s="47">
        <v>3900000</v>
      </c>
      <c r="I36" s="13"/>
      <c r="J36" s="13"/>
      <c r="K36" s="13"/>
    </row>
    <row r="37" spans="1:11" x14ac:dyDescent="0.25">
      <c r="A37" s="64" t="s">
        <v>79</v>
      </c>
      <c r="B37" s="64">
        <v>132</v>
      </c>
      <c r="C37" s="64">
        <v>330</v>
      </c>
      <c r="D37" s="64" t="s">
        <v>9</v>
      </c>
      <c r="E37" s="39">
        <v>700</v>
      </c>
      <c r="F37" s="47">
        <v>17142.857142857141</v>
      </c>
      <c r="G37" s="47">
        <v>3900000</v>
      </c>
      <c r="I37" s="13"/>
      <c r="J37" s="13"/>
      <c r="K37" s="13"/>
    </row>
    <row r="38" spans="1:11" x14ac:dyDescent="0.25">
      <c r="A38" s="64" t="s">
        <v>79</v>
      </c>
      <c r="B38" s="64">
        <v>132</v>
      </c>
      <c r="C38" s="64">
        <v>500</v>
      </c>
      <c r="D38" s="64" t="s">
        <v>7</v>
      </c>
      <c r="E38" s="39">
        <v>600</v>
      </c>
      <c r="F38" s="47">
        <v>25000</v>
      </c>
      <c r="G38" s="47">
        <v>6900000</v>
      </c>
      <c r="I38" s="13"/>
      <c r="J38" s="13"/>
      <c r="K38" s="13"/>
    </row>
    <row r="39" spans="1:11" x14ac:dyDescent="0.25">
      <c r="A39" s="64" t="s">
        <v>79</v>
      </c>
      <c r="B39" s="64">
        <v>132</v>
      </c>
      <c r="C39" s="64">
        <v>500</v>
      </c>
      <c r="D39" s="64" t="s">
        <v>8</v>
      </c>
      <c r="E39" s="39">
        <v>750</v>
      </c>
      <c r="F39" s="47">
        <v>21333.333333333332</v>
      </c>
      <c r="G39" s="47">
        <v>6900000</v>
      </c>
      <c r="I39" s="13"/>
      <c r="J39" s="13"/>
      <c r="K39" s="13"/>
    </row>
    <row r="40" spans="1:11" x14ac:dyDescent="0.25">
      <c r="A40" s="64" t="s">
        <v>79</v>
      </c>
      <c r="B40" s="64">
        <v>132</v>
      </c>
      <c r="C40" s="64">
        <v>500</v>
      </c>
      <c r="D40" s="64" t="s">
        <v>9</v>
      </c>
      <c r="E40" s="39">
        <v>1000</v>
      </c>
      <c r="F40" s="47">
        <v>18000</v>
      </c>
      <c r="G40" s="47">
        <v>6900000</v>
      </c>
      <c r="I40" s="13"/>
      <c r="J40" s="13"/>
      <c r="K40" s="13"/>
    </row>
    <row r="41" spans="1:11" x14ac:dyDescent="0.25">
      <c r="A41" s="64" t="s">
        <v>79</v>
      </c>
      <c r="B41" s="64">
        <v>165</v>
      </c>
      <c r="C41" s="64">
        <v>132</v>
      </c>
      <c r="D41" s="64" t="s">
        <v>7</v>
      </c>
      <c r="E41" s="39">
        <v>50</v>
      </c>
      <c r="F41" s="47">
        <v>40000</v>
      </c>
      <c r="G41" s="47">
        <v>1800000</v>
      </c>
      <c r="I41" s="13"/>
      <c r="J41" s="13"/>
      <c r="K41" s="13"/>
    </row>
    <row r="42" spans="1:11" x14ac:dyDescent="0.25">
      <c r="A42" s="64" t="s">
        <v>79</v>
      </c>
      <c r="B42" s="64">
        <v>165</v>
      </c>
      <c r="C42" s="64">
        <v>132</v>
      </c>
      <c r="D42" s="64" t="s">
        <v>8</v>
      </c>
      <c r="E42" s="39">
        <v>100</v>
      </c>
      <c r="F42" s="47">
        <v>20000</v>
      </c>
      <c r="G42" s="47">
        <v>1800000</v>
      </c>
      <c r="I42" s="13"/>
      <c r="J42" s="13"/>
      <c r="K42" s="13"/>
    </row>
    <row r="43" spans="1:11" x14ac:dyDescent="0.25">
      <c r="A43" s="64" t="s">
        <v>79</v>
      </c>
      <c r="B43" s="64">
        <v>165</v>
      </c>
      <c r="C43" s="64">
        <v>132</v>
      </c>
      <c r="D43" s="64" t="s">
        <v>9</v>
      </c>
      <c r="E43" s="39">
        <v>150</v>
      </c>
      <c r="F43" s="47">
        <v>20000</v>
      </c>
      <c r="G43" s="47">
        <v>1800000</v>
      </c>
      <c r="I43" s="13"/>
      <c r="J43" s="13"/>
      <c r="K43" s="13"/>
    </row>
    <row r="44" spans="1:11" x14ac:dyDescent="0.25">
      <c r="A44" s="64" t="s">
        <v>79</v>
      </c>
      <c r="B44" s="64">
        <v>165</v>
      </c>
      <c r="C44" s="64">
        <v>220</v>
      </c>
      <c r="D44" s="64" t="s">
        <v>7</v>
      </c>
      <c r="E44" s="39">
        <v>100</v>
      </c>
      <c r="F44" s="47">
        <v>50000</v>
      </c>
      <c r="G44" s="47">
        <v>2400000</v>
      </c>
      <c r="I44" s="13"/>
      <c r="J44" s="13"/>
      <c r="K44" s="13"/>
    </row>
    <row r="45" spans="1:11" x14ac:dyDescent="0.25">
      <c r="A45" s="64" t="s">
        <v>79</v>
      </c>
      <c r="B45" s="64">
        <v>165</v>
      </c>
      <c r="C45" s="64">
        <v>220</v>
      </c>
      <c r="D45" s="64" t="s">
        <v>8</v>
      </c>
      <c r="E45" s="39">
        <v>150</v>
      </c>
      <c r="F45" s="47">
        <v>33333.333333333336</v>
      </c>
      <c r="G45" s="47">
        <v>2400000</v>
      </c>
      <c r="I45" s="13"/>
      <c r="J45" s="13"/>
      <c r="K45" s="13"/>
    </row>
    <row r="46" spans="1:11" x14ac:dyDescent="0.25">
      <c r="A46" s="64" t="s">
        <v>79</v>
      </c>
      <c r="B46" s="64">
        <v>165</v>
      </c>
      <c r="C46" s="64">
        <v>220</v>
      </c>
      <c r="D46" s="64" t="s">
        <v>9</v>
      </c>
      <c r="E46" s="39">
        <v>200</v>
      </c>
      <c r="F46" s="47">
        <v>25000</v>
      </c>
      <c r="G46" s="47">
        <v>2400000</v>
      </c>
      <c r="I46" s="13"/>
      <c r="J46" s="13"/>
      <c r="K46" s="13"/>
    </row>
    <row r="47" spans="1:11" x14ac:dyDescent="0.25">
      <c r="A47" s="64" t="s">
        <v>79</v>
      </c>
      <c r="B47" s="64">
        <v>220</v>
      </c>
      <c r="C47" s="64">
        <v>132</v>
      </c>
      <c r="D47" s="64" t="s">
        <v>7</v>
      </c>
      <c r="E47" s="39">
        <v>100</v>
      </c>
      <c r="F47" s="47">
        <v>50000</v>
      </c>
      <c r="G47" s="47">
        <v>2400000</v>
      </c>
      <c r="I47" s="13"/>
      <c r="J47" s="13"/>
      <c r="K47" s="13"/>
    </row>
    <row r="48" spans="1:11" x14ac:dyDescent="0.25">
      <c r="A48" s="64" t="s">
        <v>79</v>
      </c>
      <c r="B48" s="64">
        <v>220</v>
      </c>
      <c r="C48" s="64">
        <v>132</v>
      </c>
      <c r="D48" s="64" t="s">
        <v>8</v>
      </c>
      <c r="E48" s="39">
        <v>150</v>
      </c>
      <c r="F48" s="47">
        <v>33333.333333333336</v>
      </c>
      <c r="G48" s="47">
        <v>2400000</v>
      </c>
      <c r="I48" s="13"/>
      <c r="J48" s="13"/>
      <c r="K48" s="13"/>
    </row>
    <row r="49" spans="1:11" x14ac:dyDescent="0.25">
      <c r="A49" s="64" t="s">
        <v>79</v>
      </c>
      <c r="B49" s="64">
        <v>220</v>
      </c>
      <c r="C49" s="64">
        <v>132</v>
      </c>
      <c r="D49" s="64" t="s">
        <v>9</v>
      </c>
      <c r="E49" s="39">
        <v>200</v>
      </c>
      <c r="F49" s="47">
        <v>25000</v>
      </c>
      <c r="G49" s="47">
        <v>2400000</v>
      </c>
      <c r="I49" s="13"/>
      <c r="J49" s="13"/>
      <c r="K49" s="13"/>
    </row>
    <row r="50" spans="1:11" x14ac:dyDescent="0.25">
      <c r="A50" s="64" t="s">
        <v>79</v>
      </c>
      <c r="B50" s="64">
        <v>220</v>
      </c>
      <c r="C50" s="64">
        <v>330</v>
      </c>
      <c r="D50" s="64" t="s">
        <v>7</v>
      </c>
      <c r="E50" s="39">
        <v>225</v>
      </c>
      <c r="F50" s="47">
        <v>35555.555555555555</v>
      </c>
      <c r="G50" s="47">
        <v>3900000</v>
      </c>
      <c r="I50" s="13"/>
      <c r="J50" s="13"/>
      <c r="K50" s="13"/>
    </row>
    <row r="51" spans="1:11" x14ac:dyDescent="0.25">
      <c r="A51" s="64" t="s">
        <v>79</v>
      </c>
      <c r="B51" s="64">
        <v>220</v>
      </c>
      <c r="C51" s="64">
        <v>330</v>
      </c>
      <c r="D51" s="64" t="s">
        <v>8</v>
      </c>
      <c r="E51" s="39">
        <v>400</v>
      </c>
      <c r="F51" s="47">
        <v>22500</v>
      </c>
      <c r="G51" s="47">
        <v>3900000</v>
      </c>
      <c r="I51" s="13"/>
      <c r="J51" s="13"/>
      <c r="K51" s="13"/>
    </row>
    <row r="52" spans="1:11" x14ac:dyDescent="0.25">
      <c r="A52" s="64" t="s">
        <v>79</v>
      </c>
      <c r="B52" s="64">
        <v>220</v>
      </c>
      <c r="C52" s="64">
        <v>330</v>
      </c>
      <c r="D52" s="64" t="s">
        <v>9</v>
      </c>
      <c r="E52" s="39">
        <v>700</v>
      </c>
      <c r="F52" s="47">
        <v>17142.857142857141</v>
      </c>
      <c r="G52" s="47">
        <v>3900000</v>
      </c>
      <c r="I52" s="13"/>
      <c r="J52" s="13"/>
      <c r="K52" s="13"/>
    </row>
    <row r="53" spans="1:11" x14ac:dyDescent="0.25">
      <c r="A53" s="64" t="s">
        <v>79</v>
      </c>
      <c r="B53" s="64">
        <v>220</v>
      </c>
      <c r="C53" s="64">
        <v>500</v>
      </c>
      <c r="D53" s="64" t="s">
        <v>7</v>
      </c>
      <c r="E53" s="39">
        <v>600</v>
      </c>
      <c r="F53" s="47">
        <v>25000</v>
      </c>
      <c r="G53" s="47">
        <v>6900000</v>
      </c>
      <c r="I53" s="13"/>
      <c r="J53" s="13"/>
      <c r="K53" s="13"/>
    </row>
    <row r="54" spans="1:11" x14ac:dyDescent="0.25">
      <c r="A54" s="64" t="s">
        <v>79</v>
      </c>
      <c r="B54" s="64">
        <v>220</v>
      </c>
      <c r="C54" s="64">
        <v>500</v>
      </c>
      <c r="D54" s="64" t="s">
        <v>8</v>
      </c>
      <c r="E54" s="39">
        <v>750</v>
      </c>
      <c r="F54" s="47">
        <v>21333.333333333332</v>
      </c>
      <c r="G54" s="47">
        <v>6900000</v>
      </c>
      <c r="I54" s="13"/>
      <c r="J54" s="13"/>
      <c r="K54" s="13"/>
    </row>
    <row r="55" spans="1:11" x14ac:dyDescent="0.25">
      <c r="A55" s="64" t="s">
        <v>79</v>
      </c>
      <c r="B55" s="64">
        <v>220</v>
      </c>
      <c r="C55" s="64">
        <v>500</v>
      </c>
      <c r="D55" s="64" t="s">
        <v>9</v>
      </c>
      <c r="E55" s="39">
        <v>1000</v>
      </c>
      <c r="F55" s="47">
        <v>18000</v>
      </c>
      <c r="G55" s="47">
        <v>6900000</v>
      </c>
      <c r="I55" s="13"/>
      <c r="J55" s="13"/>
      <c r="K55" s="13"/>
    </row>
    <row r="56" spans="1:11" x14ac:dyDescent="0.25">
      <c r="A56" s="64" t="s">
        <v>79</v>
      </c>
      <c r="B56" s="64">
        <v>275</v>
      </c>
      <c r="C56" s="64">
        <v>110</v>
      </c>
      <c r="D56" s="64" t="s">
        <v>7</v>
      </c>
      <c r="E56" s="39">
        <v>150</v>
      </c>
      <c r="F56" s="47">
        <v>33333.333333333336</v>
      </c>
      <c r="G56" s="47">
        <v>3400000</v>
      </c>
      <c r="I56" s="13"/>
      <c r="J56" s="13"/>
      <c r="K56" s="13"/>
    </row>
    <row r="57" spans="1:11" x14ac:dyDescent="0.25">
      <c r="A57" s="64" t="s">
        <v>79</v>
      </c>
      <c r="B57" s="64">
        <v>275</v>
      </c>
      <c r="C57" s="64">
        <v>110</v>
      </c>
      <c r="D57" s="64" t="s">
        <v>8</v>
      </c>
      <c r="E57" s="39">
        <v>250</v>
      </c>
      <c r="F57" s="47">
        <v>20000</v>
      </c>
      <c r="G57" s="47">
        <v>3400000</v>
      </c>
      <c r="I57" s="13"/>
      <c r="J57" s="13"/>
      <c r="K57" s="13"/>
    </row>
    <row r="58" spans="1:11" x14ac:dyDescent="0.25">
      <c r="A58" s="64" t="s">
        <v>79</v>
      </c>
      <c r="B58" s="64">
        <v>275</v>
      </c>
      <c r="C58" s="64">
        <v>110</v>
      </c>
      <c r="D58" s="64" t="s">
        <v>9</v>
      </c>
      <c r="E58" s="39">
        <v>400</v>
      </c>
      <c r="F58" s="47">
        <v>15000</v>
      </c>
      <c r="G58" s="47">
        <v>3400000</v>
      </c>
      <c r="I58" s="13"/>
      <c r="J58" s="13"/>
      <c r="K58" s="13"/>
    </row>
    <row r="59" spans="1:11" x14ac:dyDescent="0.25">
      <c r="A59" s="64" t="s">
        <v>79</v>
      </c>
      <c r="B59" s="64">
        <v>275</v>
      </c>
      <c r="C59" s="64">
        <v>132</v>
      </c>
      <c r="D59" s="64" t="s">
        <v>7</v>
      </c>
      <c r="E59" s="39">
        <v>150</v>
      </c>
      <c r="F59" s="47">
        <v>33333.333333333336</v>
      </c>
      <c r="G59" s="47">
        <v>3400000</v>
      </c>
      <c r="I59" s="13"/>
      <c r="J59" s="13"/>
      <c r="K59" s="13"/>
    </row>
    <row r="60" spans="1:11" x14ac:dyDescent="0.25">
      <c r="A60" s="64" t="s">
        <v>79</v>
      </c>
      <c r="B60" s="64">
        <v>275</v>
      </c>
      <c r="C60" s="64">
        <v>132</v>
      </c>
      <c r="D60" s="64" t="s">
        <v>8</v>
      </c>
      <c r="E60" s="39">
        <v>250</v>
      </c>
      <c r="F60" s="47">
        <v>20000</v>
      </c>
      <c r="G60" s="47">
        <v>3400000</v>
      </c>
      <c r="I60" s="13"/>
      <c r="J60" s="13"/>
      <c r="K60" s="13"/>
    </row>
    <row r="61" spans="1:11" x14ac:dyDescent="0.25">
      <c r="A61" s="64" t="s">
        <v>79</v>
      </c>
      <c r="B61" s="64">
        <v>275</v>
      </c>
      <c r="C61" s="64">
        <v>132</v>
      </c>
      <c r="D61" s="64" t="s">
        <v>9</v>
      </c>
      <c r="E61" s="39">
        <v>400</v>
      </c>
      <c r="F61" s="47">
        <v>15000</v>
      </c>
      <c r="G61" s="47">
        <v>3400000</v>
      </c>
      <c r="I61" s="13"/>
      <c r="J61" s="13"/>
      <c r="K61" s="13"/>
    </row>
    <row r="62" spans="1:11" x14ac:dyDescent="0.25">
      <c r="A62" s="64" t="s">
        <v>79</v>
      </c>
      <c r="B62" s="64">
        <v>275</v>
      </c>
      <c r="C62" s="64">
        <v>330</v>
      </c>
      <c r="D62" s="64" t="s">
        <v>7</v>
      </c>
      <c r="E62" s="39">
        <v>225</v>
      </c>
      <c r="F62" s="47">
        <v>35555.555555555555</v>
      </c>
      <c r="G62" s="47">
        <v>3900000</v>
      </c>
      <c r="I62" s="13"/>
      <c r="J62" s="13"/>
      <c r="K62" s="13"/>
    </row>
    <row r="63" spans="1:11" x14ac:dyDescent="0.25">
      <c r="A63" s="64" t="s">
        <v>79</v>
      </c>
      <c r="B63" s="64">
        <v>275</v>
      </c>
      <c r="C63" s="64">
        <v>330</v>
      </c>
      <c r="D63" s="64" t="s">
        <v>8</v>
      </c>
      <c r="E63" s="39">
        <v>400</v>
      </c>
      <c r="F63" s="47">
        <v>22500</v>
      </c>
      <c r="G63" s="47">
        <v>3900000</v>
      </c>
      <c r="I63" s="13"/>
      <c r="J63" s="13"/>
      <c r="K63" s="13"/>
    </row>
    <row r="64" spans="1:11" x14ac:dyDescent="0.25">
      <c r="A64" s="64" t="s">
        <v>79</v>
      </c>
      <c r="B64" s="64">
        <v>275</v>
      </c>
      <c r="C64" s="64">
        <v>330</v>
      </c>
      <c r="D64" s="64" t="s">
        <v>9</v>
      </c>
      <c r="E64" s="39">
        <v>700</v>
      </c>
      <c r="F64" s="47">
        <v>17142.857142857141</v>
      </c>
      <c r="G64" s="47">
        <v>3900000</v>
      </c>
      <c r="I64" s="13"/>
      <c r="J64" s="13"/>
      <c r="K64" s="13"/>
    </row>
    <row r="65" spans="1:11" x14ac:dyDescent="0.25">
      <c r="A65" s="64" t="s">
        <v>79</v>
      </c>
      <c r="B65" s="64">
        <v>275</v>
      </c>
      <c r="C65" s="64">
        <v>500</v>
      </c>
      <c r="D65" s="64" t="s">
        <v>7</v>
      </c>
      <c r="E65" s="39">
        <v>600</v>
      </c>
      <c r="F65" s="47">
        <v>25000</v>
      </c>
      <c r="G65" s="47">
        <v>6900000</v>
      </c>
      <c r="I65" s="13"/>
      <c r="J65" s="13"/>
      <c r="K65" s="13"/>
    </row>
    <row r="66" spans="1:11" x14ac:dyDescent="0.25">
      <c r="A66" s="64" t="s">
        <v>79</v>
      </c>
      <c r="B66" s="64">
        <v>275</v>
      </c>
      <c r="C66" s="64">
        <v>500</v>
      </c>
      <c r="D66" s="64" t="s">
        <v>8</v>
      </c>
      <c r="E66" s="39">
        <v>750</v>
      </c>
      <c r="F66" s="47">
        <v>21333.333333333332</v>
      </c>
      <c r="G66" s="47">
        <v>6900000</v>
      </c>
      <c r="I66" s="13"/>
      <c r="J66" s="13"/>
      <c r="K66" s="13"/>
    </row>
    <row r="67" spans="1:11" x14ac:dyDescent="0.25">
      <c r="A67" s="64" t="s">
        <v>79</v>
      </c>
      <c r="B67" s="64">
        <v>275</v>
      </c>
      <c r="C67" s="64">
        <v>500</v>
      </c>
      <c r="D67" s="64" t="s">
        <v>9</v>
      </c>
      <c r="E67" s="39">
        <v>1000</v>
      </c>
      <c r="F67" s="47">
        <v>18000</v>
      </c>
      <c r="G67" s="47">
        <v>6900000</v>
      </c>
      <c r="I67" s="13"/>
      <c r="J67" s="13"/>
      <c r="K67" s="13"/>
    </row>
    <row r="68" spans="1:11" x14ac:dyDescent="0.25">
      <c r="A68" s="64" t="s">
        <v>79</v>
      </c>
      <c r="B68" s="64">
        <v>330</v>
      </c>
      <c r="C68" s="64">
        <v>132</v>
      </c>
      <c r="D68" s="64" t="s">
        <v>7</v>
      </c>
      <c r="E68" s="39">
        <v>225</v>
      </c>
      <c r="F68" s="47">
        <v>35555.555555555555</v>
      </c>
      <c r="G68" s="47">
        <v>3900000</v>
      </c>
      <c r="I68" s="13"/>
      <c r="J68" s="13"/>
      <c r="K68" s="13"/>
    </row>
    <row r="69" spans="1:11" x14ac:dyDescent="0.25">
      <c r="A69" s="64" t="s">
        <v>79</v>
      </c>
      <c r="B69" s="64">
        <v>330</v>
      </c>
      <c r="C69" s="64">
        <v>132</v>
      </c>
      <c r="D69" s="64" t="s">
        <v>8</v>
      </c>
      <c r="E69" s="39">
        <v>400</v>
      </c>
      <c r="F69" s="47">
        <v>22500</v>
      </c>
      <c r="G69" s="47">
        <v>3900000</v>
      </c>
      <c r="I69" s="13"/>
      <c r="J69" s="13"/>
      <c r="K69" s="13"/>
    </row>
    <row r="70" spans="1:11" x14ac:dyDescent="0.25">
      <c r="A70" s="64" t="s">
        <v>79</v>
      </c>
      <c r="B70" s="64">
        <v>330</v>
      </c>
      <c r="C70" s="64">
        <v>132</v>
      </c>
      <c r="D70" s="64" t="s">
        <v>9</v>
      </c>
      <c r="E70" s="39">
        <v>700</v>
      </c>
      <c r="F70" s="47">
        <v>17142.857142857141</v>
      </c>
      <c r="G70" s="47">
        <v>3900000</v>
      </c>
      <c r="I70" s="13"/>
      <c r="J70" s="13"/>
      <c r="K70" s="13"/>
    </row>
    <row r="71" spans="1:11" x14ac:dyDescent="0.25">
      <c r="A71" s="64" t="s">
        <v>79</v>
      </c>
      <c r="B71" s="64">
        <v>330</v>
      </c>
      <c r="C71" s="64">
        <v>220</v>
      </c>
      <c r="D71" s="64" t="s">
        <v>7</v>
      </c>
      <c r="E71" s="39">
        <v>225</v>
      </c>
      <c r="F71" s="47">
        <v>35555.555555555555</v>
      </c>
      <c r="G71" s="47">
        <v>3900000</v>
      </c>
      <c r="I71" s="13"/>
      <c r="J71" s="13"/>
      <c r="K71" s="13"/>
    </row>
    <row r="72" spans="1:11" x14ac:dyDescent="0.25">
      <c r="A72" s="64" t="s">
        <v>79</v>
      </c>
      <c r="B72" s="64">
        <v>330</v>
      </c>
      <c r="C72" s="64">
        <v>220</v>
      </c>
      <c r="D72" s="64" t="s">
        <v>8</v>
      </c>
      <c r="E72" s="39">
        <v>400</v>
      </c>
      <c r="F72" s="47">
        <v>22500</v>
      </c>
      <c r="G72" s="47">
        <v>3900000</v>
      </c>
      <c r="I72" s="13"/>
      <c r="J72" s="13"/>
      <c r="K72" s="13"/>
    </row>
    <row r="73" spans="1:11" x14ac:dyDescent="0.25">
      <c r="A73" s="64" t="s">
        <v>79</v>
      </c>
      <c r="B73" s="64">
        <v>330</v>
      </c>
      <c r="C73" s="64">
        <v>220</v>
      </c>
      <c r="D73" s="64" t="s">
        <v>9</v>
      </c>
      <c r="E73" s="39">
        <v>700</v>
      </c>
      <c r="F73" s="47">
        <v>17142.857142857141</v>
      </c>
      <c r="G73" s="47">
        <v>3900000</v>
      </c>
      <c r="I73" s="13"/>
      <c r="J73" s="13"/>
      <c r="K73" s="13"/>
    </row>
    <row r="74" spans="1:11" x14ac:dyDescent="0.25">
      <c r="A74" s="64" t="s">
        <v>79</v>
      </c>
      <c r="B74" s="64">
        <v>330</v>
      </c>
      <c r="C74" s="64">
        <v>500</v>
      </c>
      <c r="D74" s="64" t="s">
        <v>7</v>
      </c>
      <c r="E74" s="39">
        <v>750</v>
      </c>
      <c r="F74" s="47">
        <v>21333.333333333332</v>
      </c>
      <c r="G74" s="47">
        <v>6900000</v>
      </c>
      <c r="I74" s="13"/>
      <c r="J74" s="13"/>
      <c r="K74" s="13"/>
    </row>
    <row r="75" spans="1:11" x14ac:dyDescent="0.25">
      <c r="A75" s="64" t="s">
        <v>79</v>
      </c>
      <c r="B75" s="64">
        <v>330</v>
      </c>
      <c r="C75" s="64">
        <v>500</v>
      </c>
      <c r="D75" s="64" t="s">
        <v>8</v>
      </c>
      <c r="E75" s="39">
        <v>1000</v>
      </c>
      <c r="F75" s="47">
        <v>18000</v>
      </c>
      <c r="G75" s="47">
        <v>6900000</v>
      </c>
      <c r="I75" s="13"/>
      <c r="J75" s="13"/>
      <c r="K75" s="13"/>
    </row>
    <row r="76" spans="1:11" x14ac:dyDescent="0.25">
      <c r="A76" s="64" t="s">
        <v>79</v>
      </c>
      <c r="B76" s="64">
        <v>330</v>
      </c>
      <c r="C76" s="64">
        <v>500</v>
      </c>
      <c r="D76" s="64" t="s">
        <v>9</v>
      </c>
      <c r="E76" s="39">
        <v>1500</v>
      </c>
      <c r="F76" s="47">
        <v>13333.333333333334</v>
      </c>
      <c r="G76" s="47">
        <v>6900000</v>
      </c>
      <c r="I76" s="13"/>
      <c r="J76" s="13"/>
      <c r="K76" s="13"/>
    </row>
    <row r="77" spans="1:11" x14ac:dyDescent="0.25">
      <c r="A77" s="64" t="s">
        <v>79</v>
      </c>
      <c r="B77" s="64">
        <v>500</v>
      </c>
      <c r="C77" s="64">
        <v>132</v>
      </c>
      <c r="D77" s="64" t="s">
        <v>7</v>
      </c>
      <c r="E77" s="39">
        <v>600</v>
      </c>
      <c r="F77" s="47">
        <v>25000</v>
      </c>
      <c r="G77" s="47">
        <v>6900000</v>
      </c>
      <c r="I77" s="13"/>
      <c r="J77" s="13"/>
      <c r="K77" s="13"/>
    </row>
    <row r="78" spans="1:11" x14ac:dyDescent="0.25">
      <c r="A78" s="64" t="s">
        <v>79</v>
      </c>
      <c r="B78" s="64">
        <v>500</v>
      </c>
      <c r="C78" s="64">
        <v>132</v>
      </c>
      <c r="D78" s="64" t="s">
        <v>8</v>
      </c>
      <c r="E78" s="39">
        <v>750</v>
      </c>
      <c r="F78" s="47">
        <v>21333.333333333332</v>
      </c>
      <c r="G78" s="47">
        <v>6900000</v>
      </c>
      <c r="I78" s="13"/>
      <c r="J78" s="13"/>
      <c r="K78" s="13"/>
    </row>
    <row r="79" spans="1:11" x14ac:dyDescent="0.25">
      <c r="A79" s="64" t="s">
        <v>79</v>
      </c>
      <c r="B79" s="64">
        <v>500</v>
      </c>
      <c r="C79" s="64">
        <v>132</v>
      </c>
      <c r="D79" s="64" t="s">
        <v>9</v>
      </c>
      <c r="E79" s="39">
        <v>1000</v>
      </c>
      <c r="F79" s="47">
        <v>18000</v>
      </c>
      <c r="G79" s="47">
        <v>6900000</v>
      </c>
      <c r="I79" s="13"/>
      <c r="J79" s="13"/>
      <c r="K79" s="13"/>
    </row>
    <row r="80" spans="1:11" x14ac:dyDescent="0.25">
      <c r="A80" s="64" t="s">
        <v>79</v>
      </c>
      <c r="B80" s="64">
        <v>500</v>
      </c>
      <c r="C80" s="64">
        <v>220</v>
      </c>
      <c r="D80" s="64" t="s">
        <v>7</v>
      </c>
      <c r="E80" s="39">
        <v>600</v>
      </c>
      <c r="F80" s="47">
        <v>25000</v>
      </c>
      <c r="G80" s="47">
        <v>6900000</v>
      </c>
      <c r="I80" s="13"/>
      <c r="J80" s="13"/>
      <c r="K80" s="13"/>
    </row>
    <row r="81" spans="1:11" x14ac:dyDescent="0.25">
      <c r="A81" s="64" t="s">
        <v>79</v>
      </c>
      <c r="B81" s="64">
        <v>500</v>
      </c>
      <c r="C81" s="64">
        <v>220</v>
      </c>
      <c r="D81" s="64" t="s">
        <v>8</v>
      </c>
      <c r="E81" s="39">
        <v>750</v>
      </c>
      <c r="F81" s="47">
        <v>21333.333333333332</v>
      </c>
      <c r="G81" s="47">
        <v>6900000</v>
      </c>
      <c r="I81" s="13"/>
      <c r="J81" s="13"/>
      <c r="K81" s="13"/>
    </row>
    <row r="82" spans="1:11" x14ac:dyDescent="0.25">
      <c r="A82" s="64" t="s">
        <v>79</v>
      </c>
      <c r="B82" s="64">
        <v>500</v>
      </c>
      <c r="C82" s="64">
        <v>220</v>
      </c>
      <c r="D82" s="64" t="s">
        <v>9</v>
      </c>
      <c r="E82" s="39">
        <v>1000</v>
      </c>
      <c r="F82" s="47">
        <v>18000</v>
      </c>
      <c r="G82" s="47">
        <v>6900000</v>
      </c>
      <c r="I82" s="13"/>
      <c r="J82" s="13"/>
      <c r="K82" s="13"/>
    </row>
    <row r="83" spans="1:11" x14ac:dyDescent="0.25">
      <c r="A83" s="64" t="s">
        <v>79</v>
      </c>
      <c r="B83" s="64">
        <v>500</v>
      </c>
      <c r="C83" s="64">
        <v>330</v>
      </c>
      <c r="D83" s="64" t="s">
        <v>7</v>
      </c>
      <c r="E83" s="39">
        <v>750</v>
      </c>
      <c r="F83" s="47">
        <v>21333.333333333332</v>
      </c>
      <c r="G83" s="47">
        <v>6900000</v>
      </c>
      <c r="I83" s="13"/>
      <c r="J83" s="13"/>
      <c r="K83" s="13"/>
    </row>
    <row r="84" spans="1:11" x14ac:dyDescent="0.25">
      <c r="A84" s="64" t="s">
        <v>79</v>
      </c>
      <c r="B84" s="64">
        <v>500</v>
      </c>
      <c r="C84" s="64">
        <v>330</v>
      </c>
      <c r="D84" s="64" t="s">
        <v>8</v>
      </c>
      <c r="E84" s="39">
        <v>1000</v>
      </c>
      <c r="F84" s="47">
        <v>18000</v>
      </c>
      <c r="G84" s="47">
        <v>6900000</v>
      </c>
      <c r="I84" s="13"/>
      <c r="J84" s="13"/>
      <c r="K84" s="13"/>
    </row>
    <row r="85" spans="1:11" x14ac:dyDescent="0.25">
      <c r="A85" s="64" t="s">
        <v>79</v>
      </c>
      <c r="B85" s="64">
        <v>500</v>
      </c>
      <c r="C85" s="64">
        <v>330</v>
      </c>
      <c r="D85" s="64" t="s">
        <v>9</v>
      </c>
      <c r="E85" s="39">
        <v>1500</v>
      </c>
      <c r="F85" s="47">
        <v>13333.333333333334</v>
      </c>
      <c r="G85" s="47">
        <v>6900000</v>
      </c>
      <c r="I85" s="13"/>
      <c r="J85" s="13"/>
      <c r="K85" s="13"/>
    </row>
    <row r="86" spans="1:11" x14ac:dyDescent="0.25">
      <c r="A86" s="64" t="s">
        <v>79</v>
      </c>
      <c r="B86" s="64">
        <v>330</v>
      </c>
      <c r="C86" s="64">
        <v>275</v>
      </c>
      <c r="D86" s="64" t="s">
        <v>7</v>
      </c>
      <c r="E86" s="39">
        <v>225</v>
      </c>
      <c r="F86" s="47">
        <v>35555.555555555555</v>
      </c>
      <c r="G86" s="47">
        <v>3900000</v>
      </c>
      <c r="I86" s="13"/>
      <c r="J86" s="13"/>
      <c r="K86" s="13"/>
    </row>
    <row r="87" spans="1:11" x14ac:dyDescent="0.25">
      <c r="A87" s="64" t="s">
        <v>79</v>
      </c>
      <c r="B87" s="64">
        <v>330</v>
      </c>
      <c r="C87" s="64">
        <v>275</v>
      </c>
      <c r="D87" s="64" t="s">
        <v>8</v>
      </c>
      <c r="E87" s="39">
        <v>400</v>
      </c>
      <c r="F87" s="47">
        <v>22500</v>
      </c>
      <c r="G87" s="47">
        <v>3900000</v>
      </c>
      <c r="I87" s="13"/>
      <c r="J87" s="13"/>
      <c r="K87" s="13"/>
    </row>
    <row r="88" spans="1:11" x14ac:dyDescent="0.25">
      <c r="A88" s="64" t="s">
        <v>79</v>
      </c>
      <c r="B88" s="64">
        <v>330</v>
      </c>
      <c r="C88" s="64">
        <v>275</v>
      </c>
      <c r="D88" s="64" t="s">
        <v>9</v>
      </c>
      <c r="E88" s="39">
        <v>700</v>
      </c>
      <c r="F88" s="47">
        <v>17142.857142857141</v>
      </c>
      <c r="G88" s="47">
        <v>3900000</v>
      </c>
      <c r="I88" s="13"/>
      <c r="J88" s="13"/>
      <c r="K88" s="13"/>
    </row>
  </sheetData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34998626667073579"/>
  </sheetPr>
  <dimension ref="A1:F88"/>
  <sheetViews>
    <sheetView workbookViewId="0"/>
  </sheetViews>
  <sheetFormatPr defaultRowHeight="15" x14ac:dyDescent="0.25"/>
  <cols>
    <col min="1" max="1" width="9.140625" style="64"/>
    <col min="2" max="2" width="12.85546875" style="64" bestFit="1" customWidth="1"/>
    <col min="3" max="3" width="12" style="64" customWidth="1"/>
    <col min="4" max="4" width="8.5703125" style="64" customWidth="1"/>
    <col min="5" max="5" width="10.140625" style="64" bestFit="1" customWidth="1"/>
    <col min="6" max="6" width="13.7109375" style="66" bestFit="1" customWidth="1"/>
    <col min="7" max="16384" width="9.140625" style="64"/>
  </cols>
  <sheetData>
    <row r="1" spans="1:6" s="62" customFormat="1" x14ac:dyDescent="0.25">
      <c r="A1" s="63" t="s">
        <v>73</v>
      </c>
      <c r="B1" s="63" t="s">
        <v>74</v>
      </c>
      <c r="C1" s="63" t="s">
        <v>75</v>
      </c>
      <c r="D1" s="63" t="s">
        <v>76</v>
      </c>
      <c r="E1" s="63" t="s">
        <v>77</v>
      </c>
      <c r="F1" s="65" t="s">
        <v>78</v>
      </c>
    </row>
    <row r="2" spans="1:6" s="37" customFormat="1" x14ac:dyDescent="0.25">
      <c r="A2" s="37" t="s">
        <v>7</v>
      </c>
      <c r="B2" s="37">
        <v>132</v>
      </c>
      <c r="C2" s="37">
        <v>132</v>
      </c>
      <c r="D2" s="37" t="s">
        <v>7</v>
      </c>
      <c r="E2" s="39">
        <v>150</v>
      </c>
      <c r="F2" s="47">
        <v>2893.3333333333339</v>
      </c>
    </row>
    <row r="3" spans="1:6" s="37" customFormat="1" x14ac:dyDescent="0.25">
      <c r="A3" s="37" t="s">
        <v>7</v>
      </c>
      <c r="B3" s="37">
        <v>132</v>
      </c>
      <c r="C3" s="37">
        <v>132</v>
      </c>
      <c r="D3" s="37" t="s">
        <v>8</v>
      </c>
      <c r="E3" s="39">
        <v>300</v>
      </c>
      <c r="F3" s="47">
        <v>1586.666666666667</v>
      </c>
    </row>
    <row r="4" spans="1:6" s="37" customFormat="1" x14ac:dyDescent="0.25">
      <c r="A4" s="37" t="s">
        <v>7</v>
      </c>
      <c r="B4" s="37">
        <v>132</v>
      </c>
      <c r="C4" s="37">
        <v>132</v>
      </c>
      <c r="D4" s="37" t="s">
        <v>9</v>
      </c>
      <c r="E4" s="39">
        <v>360</v>
      </c>
      <c r="F4" s="47">
        <v>1438.8888888888891</v>
      </c>
    </row>
    <row r="5" spans="1:6" s="37" customFormat="1" x14ac:dyDescent="0.25">
      <c r="A5" s="37" t="s">
        <v>7</v>
      </c>
      <c r="B5" s="37">
        <v>110</v>
      </c>
      <c r="C5" s="37">
        <v>110</v>
      </c>
      <c r="D5" s="37" t="s">
        <v>7</v>
      </c>
      <c r="E5" s="39">
        <v>125</v>
      </c>
      <c r="F5" s="47">
        <v>3472.0000000000005</v>
      </c>
    </row>
    <row r="6" spans="1:6" s="37" customFormat="1" x14ac:dyDescent="0.25">
      <c r="A6" s="37" t="s">
        <v>7</v>
      </c>
      <c r="B6" s="37">
        <v>110</v>
      </c>
      <c r="C6" s="37">
        <v>110</v>
      </c>
      <c r="D6" s="37" t="s">
        <v>8</v>
      </c>
      <c r="E6" s="39">
        <v>250</v>
      </c>
      <c r="F6" s="47">
        <v>1904.0000000000002</v>
      </c>
    </row>
    <row r="7" spans="1:6" s="37" customFormat="1" x14ac:dyDescent="0.25">
      <c r="A7" s="37" t="s">
        <v>7</v>
      </c>
      <c r="B7" s="37">
        <v>110</v>
      </c>
      <c r="C7" s="37">
        <v>110</v>
      </c>
      <c r="D7" s="37" t="s">
        <v>9</v>
      </c>
      <c r="E7" s="39">
        <v>300</v>
      </c>
      <c r="F7" s="47">
        <v>1726.666666666667</v>
      </c>
    </row>
    <row r="8" spans="1:6" s="37" customFormat="1" x14ac:dyDescent="0.25">
      <c r="A8" s="37" t="s">
        <v>7</v>
      </c>
      <c r="B8" s="37">
        <v>220</v>
      </c>
      <c r="C8" s="37">
        <v>220</v>
      </c>
      <c r="D8" s="37" t="s">
        <v>7</v>
      </c>
      <c r="E8" s="39">
        <v>300</v>
      </c>
      <c r="F8" s="47">
        <v>2531.6666666666665</v>
      </c>
    </row>
    <row r="9" spans="1:6" s="37" customFormat="1" x14ac:dyDescent="0.25">
      <c r="A9" s="37" t="s">
        <v>7</v>
      </c>
      <c r="B9" s="37">
        <v>220</v>
      </c>
      <c r="C9" s="37">
        <v>220</v>
      </c>
      <c r="D9" s="37" t="s">
        <v>8</v>
      </c>
      <c r="E9" s="39">
        <v>600</v>
      </c>
      <c r="F9" s="47">
        <v>1388.3333333333333</v>
      </c>
    </row>
    <row r="10" spans="1:6" s="37" customFormat="1" x14ac:dyDescent="0.25">
      <c r="A10" s="37" t="s">
        <v>7</v>
      </c>
      <c r="B10" s="37">
        <v>220</v>
      </c>
      <c r="C10" s="37">
        <v>220</v>
      </c>
      <c r="D10" s="37" t="s">
        <v>9</v>
      </c>
      <c r="E10" s="39">
        <v>720</v>
      </c>
      <c r="F10" s="47">
        <v>1259.0277777777778</v>
      </c>
    </row>
    <row r="11" spans="1:6" s="37" customFormat="1" x14ac:dyDescent="0.25">
      <c r="A11" s="37" t="s">
        <v>7</v>
      </c>
      <c r="B11" s="37">
        <v>275</v>
      </c>
      <c r="C11" s="37">
        <v>275</v>
      </c>
      <c r="D11" s="37" t="s">
        <v>7</v>
      </c>
      <c r="E11" s="39">
        <v>500</v>
      </c>
      <c r="F11" s="47">
        <v>1559</v>
      </c>
    </row>
    <row r="12" spans="1:6" s="37" customFormat="1" x14ac:dyDescent="0.25">
      <c r="A12" s="37" t="s">
        <v>7</v>
      </c>
      <c r="B12" s="37">
        <v>275</v>
      </c>
      <c r="C12" s="37">
        <v>275</v>
      </c>
      <c r="D12" s="37" t="s">
        <v>8</v>
      </c>
      <c r="E12" s="39">
        <v>1000</v>
      </c>
      <c r="F12" s="47">
        <v>853</v>
      </c>
    </row>
    <row r="13" spans="1:6" s="37" customFormat="1" x14ac:dyDescent="0.25">
      <c r="A13" s="37" t="s">
        <v>7</v>
      </c>
      <c r="B13" s="37">
        <v>275</v>
      </c>
      <c r="C13" s="37">
        <v>275</v>
      </c>
      <c r="D13" s="37" t="s">
        <v>9</v>
      </c>
      <c r="E13" s="39">
        <v>1200</v>
      </c>
      <c r="F13" s="47">
        <v>772.08333333333337</v>
      </c>
    </row>
    <row r="14" spans="1:6" s="37" customFormat="1" x14ac:dyDescent="0.25">
      <c r="A14" s="37" t="s">
        <v>7</v>
      </c>
      <c r="B14" s="37">
        <v>330</v>
      </c>
      <c r="C14" s="37">
        <v>330</v>
      </c>
      <c r="D14" s="37" t="s">
        <v>7</v>
      </c>
      <c r="E14" s="39">
        <v>600</v>
      </c>
      <c r="F14" s="47">
        <v>1315.8333333333333</v>
      </c>
    </row>
    <row r="15" spans="1:6" s="37" customFormat="1" x14ac:dyDescent="0.25">
      <c r="A15" s="37" t="s">
        <v>7</v>
      </c>
      <c r="B15" s="37">
        <v>330</v>
      </c>
      <c r="C15" s="37">
        <v>330</v>
      </c>
      <c r="D15" s="37" t="s">
        <v>8</v>
      </c>
      <c r="E15" s="39">
        <v>1200</v>
      </c>
      <c r="F15" s="47">
        <v>719.16666666666663</v>
      </c>
    </row>
    <row r="16" spans="1:6" s="37" customFormat="1" x14ac:dyDescent="0.25">
      <c r="A16" s="37" t="s">
        <v>7</v>
      </c>
      <c r="B16" s="37">
        <v>330</v>
      </c>
      <c r="C16" s="37">
        <v>330</v>
      </c>
      <c r="D16" s="37" t="s">
        <v>9</v>
      </c>
      <c r="E16" s="39">
        <v>1440</v>
      </c>
      <c r="F16" s="47">
        <v>650.34722222222229</v>
      </c>
    </row>
    <row r="17" spans="1:6" s="37" customFormat="1" x14ac:dyDescent="0.25">
      <c r="A17" s="37" t="s">
        <v>7</v>
      </c>
      <c r="B17" s="37">
        <v>500</v>
      </c>
      <c r="C17" s="37">
        <v>500</v>
      </c>
      <c r="D17" s="37" t="s">
        <v>7</v>
      </c>
      <c r="E17" s="39">
        <v>1250</v>
      </c>
      <c r="F17" s="47">
        <v>982.00000000000011</v>
      </c>
    </row>
    <row r="18" spans="1:6" s="37" customFormat="1" x14ac:dyDescent="0.25">
      <c r="A18" s="37" t="s">
        <v>7</v>
      </c>
      <c r="B18" s="37">
        <v>500</v>
      </c>
      <c r="C18" s="37">
        <v>500</v>
      </c>
      <c r="D18" s="37" t="s">
        <v>8</v>
      </c>
      <c r="E18" s="39">
        <v>2500</v>
      </c>
      <c r="F18" s="47">
        <v>537.20000000000005</v>
      </c>
    </row>
    <row r="19" spans="1:6" s="37" customFormat="1" x14ac:dyDescent="0.25">
      <c r="A19" s="37" t="s">
        <v>7</v>
      </c>
      <c r="B19" s="37">
        <v>500</v>
      </c>
      <c r="C19" s="37">
        <v>500</v>
      </c>
      <c r="D19" s="37" t="s">
        <v>9</v>
      </c>
      <c r="E19" s="39">
        <v>3000</v>
      </c>
      <c r="F19" s="47">
        <v>486.16666666666674</v>
      </c>
    </row>
    <row r="20" spans="1:6" x14ac:dyDescent="0.25">
      <c r="A20" s="64" t="s">
        <v>79</v>
      </c>
      <c r="B20" s="64">
        <v>110</v>
      </c>
      <c r="C20" s="64">
        <v>132</v>
      </c>
      <c r="D20" s="64" t="s">
        <v>7</v>
      </c>
      <c r="E20" s="39">
        <v>50</v>
      </c>
      <c r="F20" s="47">
        <v>76000</v>
      </c>
    </row>
    <row r="21" spans="1:6" x14ac:dyDescent="0.25">
      <c r="A21" s="64" t="s">
        <v>79</v>
      </c>
      <c r="B21" s="64">
        <v>110</v>
      </c>
      <c r="C21" s="64">
        <v>132</v>
      </c>
      <c r="D21" s="64" t="s">
        <v>8</v>
      </c>
      <c r="E21" s="39">
        <v>100</v>
      </c>
      <c r="F21" s="47">
        <v>38000</v>
      </c>
    </row>
    <row r="22" spans="1:6" x14ac:dyDescent="0.25">
      <c r="A22" s="64" t="s">
        <v>79</v>
      </c>
      <c r="B22" s="64">
        <v>110</v>
      </c>
      <c r="C22" s="64">
        <v>132</v>
      </c>
      <c r="D22" s="64" t="s">
        <v>9</v>
      </c>
      <c r="E22" s="39">
        <v>150</v>
      </c>
      <c r="F22" s="47">
        <v>32000</v>
      </c>
    </row>
    <row r="23" spans="1:6" x14ac:dyDescent="0.25">
      <c r="A23" s="64" t="s">
        <v>79</v>
      </c>
      <c r="B23" s="64">
        <v>110</v>
      </c>
      <c r="C23" s="64">
        <v>220</v>
      </c>
      <c r="D23" s="64" t="s">
        <v>7</v>
      </c>
      <c r="E23" s="39">
        <v>100</v>
      </c>
      <c r="F23" s="47">
        <v>74000</v>
      </c>
    </row>
    <row r="24" spans="1:6" x14ac:dyDescent="0.25">
      <c r="A24" s="64" t="s">
        <v>79</v>
      </c>
      <c r="B24" s="64">
        <v>110</v>
      </c>
      <c r="C24" s="64">
        <v>220</v>
      </c>
      <c r="D24" s="64" t="s">
        <v>8</v>
      </c>
      <c r="E24" s="39">
        <v>150</v>
      </c>
      <c r="F24" s="47">
        <v>49333.333333333336</v>
      </c>
    </row>
    <row r="25" spans="1:6" x14ac:dyDescent="0.25">
      <c r="A25" s="64" t="s">
        <v>79</v>
      </c>
      <c r="B25" s="64">
        <v>110</v>
      </c>
      <c r="C25" s="64">
        <v>220</v>
      </c>
      <c r="D25" s="64" t="s">
        <v>9</v>
      </c>
      <c r="E25" s="39">
        <v>200</v>
      </c>
      <c r="F25" s="47">
        <v>37000</v>
      </c>
    </row>
    <row r="26" spans="1:6" x14ac:dyDescent="0.25">
      <c r="A26" s="64" t="s">
        <v>79</v>
      </c>
      <c r="B26" s="64">
        <v>110</v>
      </c>
      <c r="C26" s="64">
        <v>275</v>
      </c>
      <c r="D26" s="64" t="s">
        <v>7</v>
      </c>
      <c r="E26" s="39">
        <v>150</v>
      </c>
      <c r="F26" s="47">
        <v>56000</v>
      </c>
    </row>
    <row r="27" spans="1:6" x14ac:dyDescent="0.25">
      <c r="A27" s="64" t="s">
        <v>79</v>
      </c>
      <c r="B27" s="64">
        <v>110</v>
      </c>
      <c r="C27" s="64">
        <v>275</v>
      </c>
      <c r="D27" s="64" t="s">
        <v>8</v>
      </c>
      <c r="E27" s="39">
        <v>250</v>
      </c>
      <c r="F27" s="47">
        <v>33600</v>
      </c>
    </row>
    <row r="28" spans="1:6" x14ac:dyDescent="0.25">
      <c r="A28" s="64" t="s">
        <v>79</v>
      </c>
      <c r="B28" s="64">
        <v>110</v>
      </c>
      <c r="C28" s="64">
        <v>275</v>
      </c>
      <c r="D28" s="64" t="s">
        <v>9</v>
      </c>
      <c r="E28" s="39">
        <v>400</v>
      </c>
      <c r="F28" s="47">
        <v>23500</v>
      </c>
    </row>
    <row r="29" spans="1:6" x14ac:dyDescent="0.25">
      <c r="A29" s="64" t="s">
        <v>79</v>
      </c>
      <c r="B29" s="64">
        <v>132</v>
      </c>
      <c r="C29" s="64">
        <v>220</v>
      </c>
      <c r="D29" s="64" t="s">
        <v>7</v>
      </c>
      <c r="E29" s="39">
        <v>100</v>
      </c>
      <c r="F29" s="47">
        <v>74000</v>
      </c>
    </row>
    <row r="30" spans="1:6" x14ac:dyDescent="0.25">
      <c r="A30" s="64" t="s">
        <v>79</v>
      </c>
      <c r="B30" s="64">
        <v>132</v>
      </c>
      <c r="C30" s="64">
        <v>220</v>
      </c>
      <c r="D30" s="64" t="s">
        <v>8</v>
      </c>
      <c r="E30" s="39">
        <v>150</v>
      </c>
      <c r="F30" s="47">
        <v>49333.333333333336</v>
      </c>
    </row>
    <row r="31" spans="1:6" x14ac:dyDescent="0.25">
      <c r="A31" s="64" t="s">
        <v>79</v>
      </c>
      <c r="B31" s="64">
        <v>132</v>
      </c>
      <c r="C31" s="64">
        <v>220</v>
      </c>
      <c r="D31" s="64" t="s">
        <v>9</v>
      </c>
      <c r="E31" s="39">
        <v>200</v>
      </c>
      <c r="F31" s="47">
        <v>37000</v>
      </c>
    </row>
    <row r="32" spans="1:6" x14ac:dyDescent="0.25">
      <c r="A32" s="64" t="s">
        <v>79</v>
      </c>
      <c r="B32" s="64">
        <v>132</v>
      </c>
      <c r="C32" s="64">
        <v>275</v>
      </c>
      <c r="D32" s="64" t="s">
        <v>7</v>
      </c>
      <c r="E32" s="39">
        <v>150</v>
      </c>
      <c r="F32" s="47">
        <v>56000</v>
      </c>
    </row>
    <row r="33" spans="1:6" x14ac:dyDescent="0.25">
      <c r="A33" s="64" t="s">
        <v>79</v>
      </c>
      <c r="B33" s="64">
        <v>132</v>
      </c>
      <c r="C33" s="64">
        <v>275</v>
      </c>
      <c r="D33" s="64" t="s">
        <v>8</v>
      </c>
      <c r="E33" s="39">
        <v>250</v>
      </c>
      <c r="F33" s="47">
        <v>33600</v>
      </c>
    </row>
    <row r="34" spans="1:6" x14ac:dyDescent="0.25">
      <c r="A34" s="64" t="s">
        <v>79</v>
      </c>
      <c r="B34" s="64">
        <v>132</v>
      </c>
      <c r="C34" s="64">
        <v>275</v>
      </c>
      <c r="D34" s="64" t="s">
        <v>9</v>
      </c>
      <c r="E34" s="39">
        <v>400</v>
      </c>
      <c r="F34" s="47">
        <v>23500</v>
      </c>
    </row>
    <row r="35" spans="1:6" x14ac:dyDescent="0.25">
      <c r="A35" s="64" t="s">
        <v>79</v>
      </c>
      <c r="B35" s="64">
        <v>132</v>
      </c>
      <c r="C35" s="64">
        <v>330</v>
      </c>
      <c r="D35" s="64" t="s">
        <v>7</v>
      </c>
      <c r="E35" s="39">
        <v>225</v>
      </c>
      <c r="F35" s="47">
        <v>52888.888888888891</v>
      </c>
    </row>
    <row r="36" spans="1:6" x14ac:dyDescent="0.25">
      <c r="A36" s="64" t="s">
        <v>79</v>
      </c>
      <c r="B36" s="64">
        <v>132</v>
      </c>
      <c r="C36" s="64">
        <v>330</v>
      </c>
      <c r="D36" s="64" t="s">
        <v>8</v>
      </c>
      <c r="E36" s="39">
        <v>400</v>
      </c>
      <c r="F36" s="47">
        <v>32250</v>
      </c>
    </row>
    <row r="37" spans="1:6" x14ac:dyDescent="0.25">
      <c r="A37" s="64" t="s">
        <v>79</v>
      </c>
      <c r="B37" s="64">
        <v>132</v>
      </c>
      <c r="C37" s="64">
        <v>330</v>
      </c>
      <c r="D37" s="64" t="s">
        <v>9</v>
      </c>
      <c r="E37" s="39">
        <v>700</v>
      </c>
      <c r="F37" s="47">
        <v>22714.285714285714</v>
      </c>
    </row>
    <row r="38" spans="1:6" x14ac:dyDescent="0.25">
      <c r="A38" s="64" t="s">
        <v>79</v>
      </c>
      <c r="B38" s="64">
        <v>132</v>
      </c>
      <c r="C38" s="64">
        <v>500</v>
      </c>
      <c r="D38" s="64" t="s">
        <v>7</v>
      </c>
      <c r="E38" s="39">
        <v>600</v>
      </c>
      <c r="F38" s="47">
        <v>36500</v>
      </c>
    </row>
    <row r="39" spans="1:6" x14ac:dyDescent="0.25">
      <c r="A39" s="64" t="s">
        <v>79</v>
      </c>
      <c r="B39" s="64">
        <v>132</v>
      </c>
      <c r="C39" s="64">
        <v>500</v>
      </c>
      <c r="D39" s="64" t="s">
        <v>8</v>
      </c>
      <c r="E39" s="39">
        <v>750</v>
      </c>
      <c r="F39" s="47">
        <v>30533.333333333332</v>
      </c>
    </row>
    <row r="40" spans="1:6" x14ac:dyDescent="0.25">
      <c r="A40" s="64" t="s">
        <v>79</v>
      </c>
      <c r="B40" s="64">
        <v>132</v>
      </c>
      <c r="C40" s="64">
        <v>500</v>
      </c>
      <c r="D40" s="64" t="s">
        <v>9</v>
      </c>
      <c r="E40" s="39">
        <v>1000</v>
      </c>
      <c r="F40" s="47">
        <v>24900</v>
      </c>
    </row>
    <row r="41" spans="1:6" x14ac:dyDescent="0.25">
      <c r="A41" s="64" t="s">
        <v>79</v>
      </c>
      <c r="B41" s="64">
        <v>165</v>
      </c>
      <c r="C41" s="64">
        <v>132</v>
      </c>
      <c r="D41" s="64" t="s">
        <v>7</v>
      </c>
      <c r="E41" s="39">
        <v>50</v>
      </c>
      <c r="F41" s="47">
        <v>76000</v>
      </c>
    </row>
    <row r="42" spans="1:6" x14ac:dyDescent="0.25">
      <c r="A42" s="64" t="s">
        <v>79</v>
      </c>
      <c r="B42" s="64">
        <v>165</v>
      </c>
      <c r="C42" s="64">
        <v>132</v>
      </c>
      <c r="D42" s="64" t="s">
        <v>8</v>
      </c>
      <c r="E42" s="39">
        <v>100</v>
      </c>
      <c r="F42" s="47">
        <v>38000</v>
      </c>
    </row>
    <row r="43" spans="1:6" x14ac:dyDescent="0.25">
      <c r="A43" s="64" t="s">
        <v>79</v>
      </c>
      <c r="B43" s="64">
        <v>165</v>
      </c>
      <c r="C43" s="64">
        <v>132</v>
      </c>
      <c r="D43" s="64" t="s">
        <v>9</v>
      </c>
      <c r="E43" s="39">
        <v>150</v>
      </c>
      <c r="F43" s="47">
        <v>32000</v>
      </c>
    </row>
    <row r="44" spans="1:6" x14ac:dyDescent="0.25">
      <c r="A44" s="64" t="s">
        <v>79</v>
      </c>
      <c r="B44" s="64">
        <v>165</v>
      </c>
      <c r="C44" s="64">
        <v>220</v>
      </c>
      <c r="D44" s="64" t="s">
        <v>7</v>
      </c>
      <c r="E44" s="39">
        <v>100</v>
      </c>
      <c r="F44" s="47">
        <v>74000</v>
      </c>
    </row>
    <row r="45" spans="1:6" x14ac:dyDescent="0.25">
      <c r="A45" s="64" t="s">
        <v>79</v>
      </c>
      <c r="B45" s="64">
        <v>165</v>
      </c>
      <c r="C45" s="64">
        <v>220</v>
      </c>
      <c r="D45" s="64" t="s">
        <v>8</v>
      </c>
      <c r="E45" s="39">
        <v>150</v>
      </c>
      <c r="F45" s="47">
        <v>49333.333333333336</v>
      </c>
    </row>
    <row r="46" spans="1:6" x14ac:dyDescent="0.25">
      <c r="A46" s="64" t="s">
        <v>79</v>
      </c>
      <c r="B46" s="64">
        <v>165</v>
      </c>
      <c r="C46" s="64">
        <v>220</v>
      </c>
      <c r="D46" s="64" t="s">
        <v>9</v>
      </c>
      <c r="E46" s="39">
        <v>200</v>
      </c>
      <c r="F46" s="47">
        <v>37000</v>
      </c>
    </row>
    <row r="47" spans="1:6" x14ac:dyDescent="0.25">
      <c r="A47" s="64" t="s">
        <v>79</v>
      </c>
      <c r="B47" s="64">
        <v>220</v>
      </c>
      <c r="C47" s="64">
        <v>132</v>
      </c>
      <c r="D47" s="64" t="s">
        <v>7</v>
      </c>
      <c r="E47" s="39">
        <v>100</v>
      </c>
      <c r="F47" s="47">
        <v>74000</v>
      </c>
    </row>
    <row r="48" spans="1:6" x14ac:dyDescent="0.25">
      <c r="A48" s="64" t="s">
        <v>79</v>
      </c>
      <c r="B48" s="64">
        <v>220</v>
      </c>
      <c r="C48" s="64">
        <v>132</v>
      </c>
      <c r="D48" s="64" t="s">
        <v>8</v>
      </c>
      <c r="E48" s="39">
        <v>150</v>
      </c>
      <c r="F48" s="47">
        <v>49333.333333333336</v>
      </c>
    </row>
    <row r="49" spans="1:6" x14ac:dyDescent="0.25">
      <c r="A49" s="64" t="s">
        <v>79</v>
      </c>
      <c r="B49" s="64">
        <v>220</v>
      </c>
      <c r="C49" s="64">
        <v>132</v>
      </c>
      <c r="D49" s="64" t="s">
        <v>9</v>
      </c>
      <c r="E49" s="39">
        <v>200</v>
      </c>
      <c r="F49" s="47">
        <v>37000</v>
      </c>
    </row>
    <row r="50" spans="1:6" x14ac:dyDescent="0.25">
      <c r="A50" s="64" t="s">
        <v>79</v>
      </c>
      <c r="B50" s="64">
        <v>220</v>
      </c>
      <c r="C50" s="64">
        <v>330</v>
      </c>
      <c r="D50" s="64" t="s">
        <v>7</v>
      </c>
      <c r="E50" s="39">
        <v>225</v>
      </c>
      <c r="F50" s="47">
        <v>52888.888888888891</v>
      </c>
    </row>
    <row r="51" spans="1:6" x14ac:dyDescent="0.25">
      <c r="A51" s="64" t="s">
        <v>79</v>
      </c>
      <c r="B51" s="64">
        <v>220</v>
      </c>
      <c r="C51" s="64">
        <v>330</v>
      </c>
      <c r="D51" s="64" t="s">
        <v>8</v>
      </c>
      <c r="E51" s="39">
        <v>400</v>
      </c>
      <c r="F51" s="47">
        <v>32250</v>
      </c>
    </row>
    <row r="52" spans="1:6" x14ac:dyDescent="0.25">
      <c r="A52" s="64" t="s">
        <v>79</v>
      </c>
      <c r="B52" s="64">
        <v>220</v>
      </c>
      <c r="C52" s="64">
        <v>330</v>
      </c>
      <c r="D52" s="64" t="s">
        <v>9</v>
      </c>
      <c r="E52" s="39">
        <v>700</v>
      </c>
      <c r="F52" s="47">
        <v>22714.285714285714</v>
      </c>
    </row>
    <row r="53" spans="1:6" x14ac:dyDescent="0.25">
      <c r="A53" s="64" t="s">
        <v>79</v>
      </c>
      <c r="B53" s="64">
        <v>220</v>
      </c>
      <c r="C53" s="64">
        <v>500</v>
      </c>
      <c r="D53" s="64" t="s">
        <v>7</v>
      </c>
      <c r="E53" s="39">
        <v>600</v>
      </c>
      <c r="F53" s="47">
        <v>36500</v>
      </c>
    </row>
    <row r="54" spans="1:6" x14ac:dyDescent="0.25">
      <c r="A54" s="64" t="s">
        <v>79</v>
      </c>
      <c r="B54" s="64">
        <v>220</v>
      </c>
      <c r="C54" s="64">
        <v>500</v>
      </c>
      <c r="D54" s="64" t="s">
        <v>8</v>
      </c>
      <c r="E54" s="39">
        <v>750</v>
      </c>
      <c r="F54" s="47">
        <v>30533.333333333332</v>
      </c>
    </row>
    <row r="55" spans="1:6" x14ac:dyDescent="0.25">
      <c r="A55" s="64" t="s">
        <v>79</v>
      </c>
      <c r="B55" s="64">
        <v>220</v>
      </c>
      <c r="C55" s="64">
        <v>500</v>
      </c>
      <c r="D55" s="64" t="s">
        <v>9</v>
      </c>
      <c r="E55" s="39">
        <v>1000</v>
      </c>
      <c r="F55" s="47">
        <v>24900</v>
      </c>
    </row>
    <row r="56" spans="1:6" x14ac:dyDescent="0.25">
      <c r="A56" s="64" t="s">
        <v>79</v>
      </c>
      <c r="B56" s="64">
        <v>275</v>
      </c>
      <c r="C56" s="64">
        <v>110</v>
      </c>
      <c r="D56" s="64" t="s">
        <v>7</v>
      </c>
      <c r="E56" s="39">
        <v>150</v>
      </c>
      <c r="F56" s="47">
        <v>56000</v>
      </c>
    </row>
    <row r="57" spans="1:6" x14ac:dyDescent="0.25">
      <c r="A57" s="64" t="s">
        <v>79</v>
      </c>
      <c r="B57" s="64">
        <v>275</v>
      </c>
      <c r="C57" s="64">
        <v>110</v>
      </c>
      <c r="D57" s="64" t="s">
        <v>8</v>
      </c>
      <c r="E57" s="39">
        <v>250</v>
      </c>
      <c r="F57" s="47">
        <v>33600</v>
      </c>
    </row>
    <row r="58" spans="1:6" x14ac:dyDescent="0.25">
      <c r="A58" s="64" t="s">
        <v>79</v>
      </c>
      <c r="B58" s="64">
        <v>275</v>
      </c>
      <c r="C58" s="64">
        <v>110</v>
      </c>
      <c r="D58" s="64" t="s">
        <v>9</v>
      </c>
      <c r="E58" s="39">
        <v>400</v>
      </c>
      <c r="F58" s="47">
        <v>23500</v>
      </c>
    </row>
    <row r="59" spans="1:6" x14ac:dyDescent="0.25">
      <c r="A59" s="64" t="s">
        <v>79</v>
      </c>
      <c r="B59" s="64">
        <v>275</v>
      </c>
      <c r="C59" s="64">
        <v>132</v>
      </c>
      <c r="D59" s="64" t="s">
        <v>7</v>
      </c>
      <c r="E59" s="39">
        <v>150</v>
      </c>
      <c r="F59" s="47">
        <v>56000</v>
      </c>
    </row>
    <row r="60" spans="1:6" x14ac:dyDescent="0.25">
      <c r="A60" s="64" t="s">
        <v>79</v>
      </c>
      <c r="B60" s="64">
        <v>275</v>
      </c>
      <c r="C60" s="64">
        <v>132</v>
      </c>
      <c r="D60" s="64" t="s">
        <v>8</v>
      </c>
      <c r="E60" s="39">
        <v>250</v>
      </c>
      <c r="F60" s="47">
        <v>33600</v>
      </c>
    </row>
    <row r="61" spans="1:6" x14ac:dyDescent="0.25">
      <c r="A61" s="64" t="s">
        <v>79</v>
      </c>
      <c r="B61" s="64">
        <v>275</v>
      </c>
      <c r="C61" s="64">
        <v>132</v>
      </c>
      <c r="D61" s="64" t="s">
        <v>9</v>
      </c>
      <c r="E61" s="39">
        <v>400</v>
      </c>
      <c r="F61" s="47">
        <v>23500</v>
      </c>
    </row>
    <row r="62" spans="1:6" x14ac:dyDescent="0.25">
      <c r="A62" s="64" t="s">
        <v>79</v>
      </c>
      <c r="B62" s="64">
        <v>275</v>
      </c>
      <c r="C62" s="64">
        <v>330</v>
      </c>
      <c r="D62" s="64" t="s">
        <v>7</v>
      </c>
      <c r="E62" s="39">
        <v>225</v>
      </c>
      <c r="F62" s="47">
        <v>52888.888888888891</v>
      </c>
    </row>
    <row r="63" spans="1:6" x14ac:dyDescent="0.25">
      <c r="A63" s="64" t="s">
        <v>79</v>
      </c>
      <c r="B63" s="64">
        <v>275</v>
      </c>
      <c r="C63" s="64">
        <v>330</v>
      </c>
      <c r="D63" s="64" t="s">
        <v>8</v>
      </c>
      <c r="E63" s="39">
        <v>400</v>
      </c>
      <c r="F63" s="47">
        <v>32250</v>
      </c>
    </row>
    <row r="64" spans="1:6" x14ac:dyDescent="0.25">
      <c r="A64" s="64" t="s">
        <v>79</v>
      </c>
      <c r="B64" s="64">
        <v>275</v>
      </c>
      <c r="C64" s="64">
        <v>330</v>
      </c>
      <c r="D64" s="64" t="s">
        <v>9</v>
      </c>
      <c r="E64" s="39">
        <v>700</v>
      </c>
      <c r="F64" s="47">
        <v>22714.285714285714</v>
      </c>
    </row>
    <row r="65" spans="1:6" x14ac:dyDescent="0.25">
      <c r="A65" s="64" t="s">
        <v>79</v>
      </c>
      <c r="B65" s="64">
        <v>275</v>
      </c>
      <c r="C65" s="64">
        <v>500</v>
      </c>
      <c r="D65" s="64" t="s">
        <v>7</v>
      </c>
      <c r="E65" s="39">
        <v>600</v>
      </c>
      <c r="F65" s="47">
        <v>36500</v>
      </c>
    </row>
    <row r="66" spans="1:6" x14ac:dyDescent="0.25">
      <c r="A66" s="64" t="s">
        <v>79</v>
      </c>
      <c r="B66" s="64">
        <v>275</v>
      </c>
      <c r="C66" s="64">
        <v>500</v>
      </c>
      <c r="D66" s="64" t="s">
        <v>8</v>
      </c>
      <c r="E66" s="39">
        <v>750</v>
      </c>
      <c r="F66" s="47">
        <v>30533.333333333332</v>
      </c>
    </row>
    <row r="67" spans="1:6" x14ac:dyDescent="0.25">
      <c r="A67" s="64" t="s">
        <v>79</v>
      </c>
      <c r="B67" s="64">
        <v>275</v>
      </c>
      <c r="C67" s="64">
        <v>500</v>
      </c>
      <c r="D67" s="64" t="s">
        <v>9</v>
      </c>
      <c r="E67" s="39">
        <v>1000</v>
      </c>
      <c r="F67" s="47">
        <v>24900</v>
      </c>
    </row>
    <row r="68" spans="1:6" x14ac:dyDescent="0.25">
      <c r="A68" s="64" t="s">
        <v>79</v>
      </c>
      <c r="B68" s="64">
        <v>330</v>
      </c>
      <c r="C68" s="64">
        <v>132</v>
      </c>
      <c r="D68" s="64" t="s">
        <v>7</v>
      </c>
      <c r="E68" s="39">
        <v>225</v>
      </c>
      <c r="F68" s="47">
        <v>52888.888888888891</v>
      </c>
    </row>
    <row r="69" spans="1:6" x14ac:dyDescent="0.25">
      <c r="A69" s="64" t="s">
        <v>79</v>
      </c>
      <c r="B69" s="64">
        <v>330</v>
      </c>
      <c r="C69" s="64">
        <v>132</v>
      </c>
      <c r="D69" s="64" t="s">
        <v>8</v>
      </c>
      <c r="E69" s="39">
        <v>400</v>
      </c>
      <c r="F69" s="47">
        <v>32250</v>
      </c>
    </row>
    <row r="70" spans="1:6" x14ac:dyDescent="0.25">
      <c r="A70" s="64" t="s">
        <v>79</v>
      </c>
      <c r="B70" s="64">
        <v>330</v>
      </c>
      <c r="C70" s="64">
        <v>132</v>
      </c>
      <c r="D70" s="64" t="s">
        <v>9</v>
      </c>
      <c r="E70" s="39">
        <v>700</v>
      </c>
      <c r="F70" s="47">
        <v>22714.285714285714</v>
      </c>
    </row>
    <row r="71" spans="1:6" x14ac:dyDescent="0.25">
      <c r="A71" s="64" t="s">
        <v>79</v>
      </c>
      <c r="B71" s="64">
        <v>330</v>
      </c>
      <c r="C71" s="64">
        <v>220</v>
      </c>
      <c r="D71" s="64" t="s">
        <v>7</v>
      </c>
      <c r="E71" s="39">
        <v>225</v>
      </c>
      <c r="F71" s="47">
        <v>52888.888888888891</v>
      </c>
    </row>
    <row r="72" spans="1:6" x14ac:dyDescent="0.25">
      <c r="A72" s="64" t="s">
        <v>79</v>
      </c>
      <c r="B72" s="64">
        <v>330</v>
      </c>
      <c r="C72" s="64">
        <v>220</v>
      </c>
      <c r="D72" s="64" t="s">
        <v>8</v>
      </c>
      <c r="E72" s="39">
        <v>400</v>
      </c>
      <c r="F72" s="47">
        <v>32250</v>
      </c>
    </row>
    <row r="73" spans="1:6" x14ac:dyDescent="0.25">
      <c r="A73" s="64" t="s">
        <v>79</v>
      </c>
      <c r="B73" s="64">
        <v>330</v>
      </c>
      <c r="C73" s="64">
        <v>220</v>
      </c>
      <c r="D73" s="64" t="s">
        <v>9</v>
      </c>
      <c r="E73" s="39">
        <v>700</v>
      </c>
      <c r="F73" s="47">
        <v>22714.285714285714</v>
      </c>
    </row>
    <row r="74" spans="1:6" x14ac:dyDescent="0.25">
      <c r="A74" s="64" t="s">
        <v>79</v>
      </c>
      <c r="B74" s="64">
        <v>330</v>
      </c>
      <c r="C74" s="64">
        <v>500</v>
      </c>
      <c r="D74" s="64" t="s">
        <v>7</v>
      </c>
      <c r="E74" s="39">
        <v>750</v>
      </c>
      <c r="F74" s="47">
        <v>30533.333333333332</v>
      </c>
    </row>
    <row r="75" spans="1:6" x14ac:dyDescent="0.25">
      <c r="A75" s="64" t="s">
        <v>79</v>
      </c>
      <c r="B75" s="64">
        <v>330</v>
      </c>
      <c r="C75" s="64">
        <v>500</v>
      </c>
      <c r="D75" s="64" t="s">
        <v>8</v>
      </c>
      <c r="E75" s="39">
        <v>1000</v>
      </c>
      <c r="F75" s="47">
        <v>24900</v>
      </c>
    </row>
    <row r="76" spans="1:6" x14ac:dyDescent="0.25">
      <c r="A76" s="64" t="s">
        <v>79</v>
      </c>
      <c r="B76" s="64">
        <v>330</v>
      </c>
      <c r="C76" s="64">
        <v>500</v>
      </c>
      <c r="D76" s="64" t="s">
        <v>9</v>
      </c>
      <c r="E76" s="39">
        <v>1500</v>
      </c>
      <c r="F76" s="47">
        <v>17933.333333333336</v>
      </c>
    </row>
    <row r="77" spans="1:6" x14ac:dyDescent="0.25">
      <c r="A77" s="64" t="s">
        <v>79</v>
      </c>
      <c r="B77" s="64">
        <v>500</v>
      </c>
      <c r="C77" s="64">
        <v>132</v>
      </c>
      <c r="D77" s="64" t="s">
        <v>7</v>
      </c>
      <c r="E77" s="39">
        <v>600</v>
      </c>
      <c r="F77" s="47">
        <v>36500</v>
      </c>
    </row>
    <row r="78" spans="1:6" x14ac:dyDescent="0.25">
      <c r="A78" s="64" t="s">
        <v>79</v>
      </c>
      <c r="B78" s="64">
        <v>500</v>
      </c>
      <c r="C78" s="64">
        <v>132</v>
      </c>
      <c r="D78" s="64" t="s">
        <v>8</v>
      </c>
      <c r="E78" s="39">
        <v>750</v>
      </c>
      <c r="F78" s="47">
        <v>30533.333333333332</v>
      </c>
    </row>
    <row r="79" spans="1:6" x14ac:dyDescent="0.25">
      <c r="A79" s="64" t="s">
        <v>79</v>
      </c>
      <c r="B79" s="64">
        <v>500</v>
      </c>
      <c r="C79" s="64">
        <v>132</v>
      </c>
      <c r="D79" s="64" t="s">
        <v>9</v>
      </c>
      <c r="E79" s="39">
        <v>1000</v>
      </c>
      <c r="F79" s="47">
        <v>24900</v>
      </c>
    </row>
    <row r="80" spans="1:6" x14ac:dyDescent="0.25">
      <c r="A80" s="64" t="s">
        <v>79</v>
      </c>
      <c r="B80" s="64">
        <v>500</v>
      </c>
      <c r="C80" s="64">
        <v>220</v>
      </c>
      <c r="D80" s="64" t="s">
        <v>7</v>
      </c>
      <c r="E80" s="39">
        <v>600</v>
      </c>
      <c r="F80" s="47">
        <v>36500</v>
      </c>
    </row>
    <row r="81" spans="1:6" x14ac:dyDescent="0.25">
      <c r="A81" s="64" t="s">
        <v>79</v>
      </c>
      <c r="B81" s="64">
        <v>500</v>
      </c>
      <c r="C81" s="64">
        <v>220</v>
      </c>
      <c r="D81" s="64" t="s">
        <v>8</v>
      </c>
      <c r="E81" s="39">
        <v>750</v>
      </c>
      <c r="F81" s="47">
        <v>30533.333333333332</v>
      </c>
    </row>
    <row r="82" spans="1:6" x14ac:dyDescent="0.25">
      <c r="A82" s="64" t="s">
        <v>79</v>
      </c>
      <c r="B82" s="64">
        <v>500</v>
      </c>
      <c r="C82" s="64">
        <v>220</v>
      </c>
      <c r="D82" s="64" t="s">
        <v>9</v>
      </c>
      <c r="E82" s="39">
        <v>1000</v>
      </c>
      <c r="F82" s="47">
        <v>24900</v>
      </c>
    </row>
    <row r="83" spans="1:6" x14ac:dyDescent="0.25">
      <c r="A83" s="64" t="s">
        <v>79</v>
      </c>
      <c r="B83" s="64">
        <v>500</v>
      </c>
      <c r="C83" s="64">
        <v>330</v>
      </c>
      <c r="D83" s="64" t="s">
        <v>7</v>
      </c>
      <c r="E83" s="39">
        <v>750</v>
      </c>
      <c r="F83" s="47">
        <v>30533.333333333332</v>
      </c>
    </row>
    <row r="84" spans="1:6" x14ac:dyDescent="0.25">
      <c r="A84" s="64" t="s">
        <v>79</v>
      </c>
      <c r="B84" s="64">
        <v>500</v>
      </c>
      <c r="C84" s="64">
        <v>330</v>
      </c>
      <c r="D84" s="64" t="s">
        <v>8</v>
      </c>
      <c r="E84" s="39">
        <v>1000</v>
      </c>
      <c r="F84" s="47">
        <v>24900</v>
      </c>
    </row>
    <row r="85" spans="1:6" x14ac:dyDescent="0.25">
      <c r="A85" s="64" t="s">
        <v>79</v>
      </c>
      <c r="B85" s="64">
        <v>500</v>
      </c>
      <c r="C85" s="64">
        <v>330</v>
      </c>
      <c r="D85" s="64" t="s">
        <v>9</v>
      </c>
      <c r="E85" s="39">
        <v>1500</v>
      </c>
      <c r="F85" s="47">
        <v>17933.333333333336</v>
      </c>
    </row>
    <row r="86" spans="1:6" x14ac:dyDescent="0.25">
      <c r="A86" s="64" t="s">
        <v>79</v>
      </c>
      <c r="B86" s="64">
        <v>330</v>
      </c>
      <c r="C86" s="64">
        <v>275</v>
      </c>
      <c r="D86" s="64" t="s">
        <v>7</v>
      </c>
      <c r="E86" s="39">
        <v>225</v>
      </c>
      <c r="F86" s="47">
        <v>52888.888888888891</v>
      </c>
    </row>
    <row r="87" spans="1:6" x14ac:dyDescent="0.25">
      <c r="A87" s="64" t="s">
        <v>79</v>
      </c>
      <c r="B87" s="64">
        <v>330</v>
      </c>
      <c r="C87" s="64">
        <v>275</v>
      </c>
      <c r="D87" s="64" t="s">
        <v>8</v>
      </c>
      <c r="E87" s="39">
        <v>400</v>
      </c>
      <c r="F87" s="47">
        <v>32250</v>
      </c>
    </row>
    <row r="88" spans="1:6" x14ac:dyDescent="0.25">
      <c r="A88" s="64" t="s">
        <v>79</v>
      </c>
      <c r="B88" s="64">
        <v>330</v>
      </c>
      <c r="C88" s="64">
        <v>275</v>
      </c>
      <c r="D88" s="64" t="s">
        <v>9</v>
      </c>
      <c r="E88" s="39">
        <v>700</v>
      </c>
      <c r="F88" s="47">
        <v>22714.285714285714</v>
      </c>
    </row>
  </sheetData>
  <pageMargins left="0.7" right="0.7" top="0.75" bottom="0.75" header="0.3" footer="0.3"/>
  <pageSetup paperSize="9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27"/>
  <sheetViews>
    <sheetView zoomScale="90" zoomScaleNormal="90" workbookViewId="0"/>
  </sheetViews>
  <sheetFormatPr defaultRowHeight="15" x14ac:dyDescent="0.25"/>
  <cols>
    <col min="1" max="1" width="1.85546875" style="3" bestFit="1" customWidth="1"/>
    <col min="2" max="2" width="9.140625" style="27"/>
    <col min="3" max="3" width="10.42578125" style="27" bestFit="1" customWidth="1"/>
    <col min="4" max="4" width="10.42578125" style="31" bestFit="1" customWidth="1"/>
    <col min="5" max="5" width="1.28515625" style="27" customWidth="1"/>
    <col min="6" max="6" width="14.85546875" style="27" bestFit="1" customWidth="1"/>
    <col min="7" max="7" width="1.28515625" style="27" customWidth="1"/>
    <col min="8" max="8" width="15.42578125" style="27" bestFit="1" customWidth="1"/>
    <col min="9" max="9" width="12.28515625" style="31" customWidth="1"/>
    <col min="10" max="10" width="16.42578125" style="38" bestFit="1" customWidth="1"/>
    <col min="11" max="11" width="1.28515625" style="38" customWidth="1"/>
    <col min="12" max="12" width="14.42578125" style="9" customWidth="1"/>
    <col min="13" max="13" width="11.42578125" style="9" customWidth="1"/>
    <col min="14" max="14" width="12" style="9" customWidth="1"/>
    <col min="15" max="15" width="12.140625" style="9" customWidth="1"/>
    <col min="16" max="16" width="14.28515625" style="9" bestFit="1" customWidth="1"/>
    <col min="17" max="17" width="1.28515625" style="3" customWidth="1"/>
    <col min="18" max="18" width="18" style="18" bestFit="1" customWidth="1"/>
    <col min="19" max="19" width="12.42578125" style="18" bestFit="1" customWidth="1"/>
    <col min="20" max="20" width="13.5703125" style="18" customWidth="1"/>
    <col min="21" max="21" width="15.28515625" style="16" bestFit="1" customWidth="1"/>
    <col min="22" max="22" width="14.28515625" style="16" bestFit="1" customWidth="1"/>
    <col min="23" max="23" width="14.28515625" style="16" customWidth="1"/>
    <col min="24" max="24" width="1.28515625" style="3" customWidth="1"/>
    <col min="25" max="25" width="11.7109375" style="3" customWidth="1"/>
    <col min="26" max="26" width="25.140625" style="3" bestFit="1" customWidth="1"/>
    <col min="27" max="27" width="1.28515625" style="3" customWidth="1"/>
    <col min="28" max="28" width="20" style="3" bestFit="1" customWidth="1"/>
    <col min="29" max="29" width="1.42578125" style="3" customWidth="1"/>
    <col min="30" max="31" width="9.140625" style="3"/>
    <col min="32" max="32" width="14" style="3" customWidth="1"/>
    <col min="33" max="33" width="12.140625" style="3" customWidth="1"/>
    <col min="34" max="34" width="9.140625" style="3"/>
    <col min="58" max="16384" width="9.140625" style="3"/>
  </cols>
  <sheetData>
    <row r="1" spans="1:35" x14ac:dyDescent="0.25">
      <c r="B1" s="6" t="s">
        <v>0</v>
      </c>
      <c r="C1" s="6" t="s">
        <v>1</v>
      </c>
      <c r="J1" s="45" t="s">
        <v>37</v>
      </c>
      <c r="L1" s="7"/>
      <c r="M1" s="7"/>
      <c r="N1" s="11"/>
      <c r="O1" s="11"/>
      <c r="P1" s="2" t="s">
        <v>41</v>
      </c>
      <c r="R1" s="11"/>
      <c r="S1" s="11"/>
      <c r="T1" s="11"/>
      <c r="U1" s="11"/>
      <c r="V1" s="2" t="s">
        <v>42</v>
      </c>
      <c r="Z1" s="4" t="s">
        <v>290</v>
      </c>
      <c r="AB1" s="4" t="s">
        <v>312</v>
      </c>
    </row>
    <row r="2" spans="1:35" x14ac:dyDescent="0.25">
      <c r="B2" s="3"/>
      <c r="C2" s="3"/>
      <c r="D2" s="3"/>
      <c r="E2" s="3"/>
      <c r="F2" s="3"/>
      <c r="G2" s="3"/>
      <c r="H2" s="3"/>
      <c r="I2" s="3"/>
      <c r="J2" s="3"/>
      <c r="K2" s="3"/>
      <c r="L2" s="11"/>
      <c r="M2" s="11"/>
      <c r="N2" s="11"/>
      <c r="O2" s="11"/>
      <c r="P2" s="11"/>
      <c r="R2" s="11"/>
      <c r="S2" s="11"/>
      <c r="T2" s="11"/>
      <c r="U2" s="11"/>
      <c r="V2" s="11"/>
      <c r="W2" s="11"/>
    </row>
    <row r="3" spans="1:35" x14ac:dyDescent="0.25">
      <c r="B3" s="2" t="s">
        <v>326</v>
      </c>
      <c r="C3" s="6"/>
      <c r="D3" s="4"/>
      <c r="E3" s="8"/>
      <c r="F3" s="6" t="s">
        <v>325</v>
      </c>
      <c r="G3" s="8"/>
      <c r="H3" s="41" t="s">
        <v>39</v>
      </c>
      <c r="I3" s="2"/>
      <c r="J3" s="45"/>
      <c r="K3" s="43"/>
      <c r="L3" s="2" t="s">
        <v>15</v>
      </c>
      <c r="M3" s="2"/>
      <c r="N3" s="2"/>
      <c r="O3" s="2"/>
      <c r="P3" s="2"/>
      <c r="R3" s="2" t="s">
        <v>16</v>
      </c>
      <c r="S3" s="2"/>
      <c r="T3" s="2"/>
      <c r="U3" s="2"/>
      <c r="V3" s="2"/>
      <c r="W3" s="2"/>
      <c r="Y3" s="4"/>
      <c r="Z3" s="4"/>
      <c r="AB3" s="4"/>
    </row>
    <row r="4" spans="1:35" x14ac:dyDescent="0.25">
      <c r="B4" s="79"/>
      <c r="C4" s="79"/>
      <c r="D4" s="80"/>
      <c r="E4" s="8"/>
      <c r="F4" s="79"/>
      <c r="G4" s="8"/>
      <c r="H4" s="6"/>
      <c r="I4" s="2"/>
      <c r="J4" s="42"/>
      <c r="K4" s="44"/>
      <c r="L4" s="81"/>
      <c r="M4" s="81"/>
      <c r="N4" s="81"/>
      <c r="O4" s="81"/>
      <c r="P4" s="6" t="s">
        <v>19</v>
      </c>
      <c r="R4" s="2" t="s">
        <v>315</v>
      </c>
      <c r="S4" s="2"/>
      <c r="T4" s="2"/>
      <c r="U4" s="98" t="s">
        <v>289</v>
      </c>
      <c r="V4" s="6" t="s">
        <v>18</v>
      </c>
      <c r="W4" s="6"/>
      <c r="Y4" s="100" t="s">
        <v>296</v>
      </c>
      <c r="Z4" s="4" t="s">
        <v>290</v>
      </c>
      <c r="AB4" s="4" t="s">
        <v>313</v>
      </c>
    </row>
    <row r="5" spans="1:35" ht="15" customHeight="1" x14ac:dyDescent="0.25">
      <c r="B5" s="6" t="s">
        <v>0</v>
      </c>
      <c r="C5" s="6" t="s">
        <v>1</v>
      </c>
      <c r="D5" s="2" t="s">
        <v>37</v>
      </c>
      <c r="E5" s="8"/>
      <c r="F5" s="6" t="s">
        <v>36</v>
      </c>
      <c r="G5" s="8"/>
      <c r="H5" s="6" t="s">
        <v>295</v>
      </c>
      <c r="I5" s="98" t="s">
        <v>324</v>
      </c>
      <c r="J5" s="42" t="s">
        <v>20</v>
      </c>
      <c r="K5" s="44"/>
      <c r="L5" s="6" t="s">
        <v>10</v>
      </c>
      <c r="M5" s="6" t="s">
        <v>11</v>
      </c>
      <c r="N5" s="6"/>
      <c r="O5" s="6" t="s">
        <v>12</v>
      </c>
      <c r="P5" s="6" t="s">
        <v>12</v>
      </c>
      <c r="R5" s="6" t="s">
        <v>58</v>
      </c>
      <c r="S5" s="6" t="s">
        <v>288</v>
      </c>
      <c r="T5" s="6" t="s">
        <v>59</v>
      </c>
      <c r="U5" s="99"/>
      <c r="V5" s="6" t="s">
        <v>12</v>
      </c>
      <c r="W5" s="6"/>
      <c r="Y5" s="101"/>
      <c r="Z5" s="4"/>
      <c r="AB5" s="4" t="s">
        <v>12</v>
      </c>
    </row>
    <row r="6" spans="1:35" x14ac:dyDescent="0.25">
      <c r="B6" s="6" t="s">
        <v>3</v>
      </c>
      <c r="C6" s="6" t="s">
        <v>21</v>
      </c>
      <c r="D6" s="6" t="s">
        <v>4</v>
      </c>
      <c r="E6" s="8"/>
      <c r="F6" s="6" t="s">
        <v>4</v>
      </c>
      <c r="G6" s="8"/>
      <c r="H6" s="6"/>
      <c r="I6" s="99"/>
      <c r="J6" s="42" t="s">
        <v>4</v>
      </c>
      <c r="K6" s="44"/>
      <c r="L6" s="6" t="s">
        <v>6</v>
      </c>
      <c r="M6" s="6" t="s">
        <v>63</v>
      </c>
      <c r="N6" s="6" t="s">
        <v>6</v>
      </c>
      <c r="O6" s="6" t="s">
        <v>6</v>
      </c>
      <c r="P6" s="6" t="s">
        <v>5</v>
      </c>
      <c r="R6" s="6" t="s">
        <v>14</v>
      </c>
      <c r="S6" s="6"/>
      <c r="T6" s="6" t="s">
        <v>14</v>
      </c>
      <c r="U6" s="6" t="s">
        <v>14</v>
      </c>
      <c r="V6" s="6" t="s">
        <v>17</v>
      </c>
      <c r="W6" s="6" t="s">
        <v>25</v>
      </c>
      <c r="Y6" s="4" t="s">
        <v>27</v>
      </c>
      <c r="Z6" s="4" t="s">
        <v>5</v>
      </c>
      <c r="AB6" s="4" t="s">
        <v>5</v>
      </c>
      <c r="AD6" s="3" t="s">
        <v>61</v>
      </c>
      <c r="AF6" s="3" t="s">
        <v>62</v>
      </c>
      <c r="AG6" s="3" t="s">
        <v>60</v>
      </c>
      <c r="AI6" s="3"/>
    </row>
    <row r="7" spans="1:35" x14ac:dyDescent="0.25">
      <c r="A7" s="3" t="s">
        <v>7</v>
      </c>
      <c r="B7" s="27">
        <v>132</v>
      </c>
      <c r="C7" s="27" t="s">
        <v>7</v>
      </c>
      <c r="D7" s="27">
        <v>75</v>
      </c>
      <c r="F7" s="27">
        <v>150</v>
      </c>
      <c r="H7" s="27">
        <v>300</v>
      </c>
      <c r="I7" s="27">
        <v>0.5</v>
      </c>
      <c r="J7" s="40">
        <f>I7*J8</f>
        <v>150</v>
      </c>
      <c r="K7" s="40"/>
      <c r="L7" s="50">
        <f>L8*0.9</f>
        <v>0.36000000000000004</v>
      </c>
      <c r="M7" s="60">
        <v>0.05</v>
      </c>
      <c r="N7" s="61">
        <f>M7*L7</f>
        <v>1.8000000000000002E-2</v>
      </c>
      <c r="O7" s="50">
        <f>SUM(L7,N7)</f>
        <v>0.37800000000000006</v>
      </c>
      <c r="P7" s="12">
        <f t="shared" ref="P7:P24" si="0">O7*1000000/J7</f>
        <v>2520.0000000000005</v>
      </c>
      <c r="R7" s="78">
        <v>1.8</v>
      </c>
      <c r="S7" s="23">
        <v>2</v>
      </c>
      <c r="T7" s="23">
        <f t="shared" ref="T7:T24" si="1">R7*S7</f>
        <v>3.6</v>
      </c>
      <c r="U7" s="23">
        <v>2</v>
      </c>
      <c r="V7" s="26">
        <f t="shared" ref="V7:V24" si="2">SUM(T7:U7)*1000000</f>
        <v>5600000</v>
      </c>
      <c r="W7" s="26">
        <f>V7/J7</f>
        <v>37333.333333333336</v>
      </c>
      <c r="Y7" s="3">
        <v>100</v>
      </c>
      <c r="Z7" s="46">
        <f>W7/Y7</f>
        <v>373.33333333333337</v>
      </c>
      <c r="AB7" s="46">
        <f t="shared" ref="AB7:AB24" si="3">SUM(Z7,P7)</f>
        <v>2893.3333333333339</v>
      </c>
      <c r="AD7" s="52">
        <f t="shared" ref="AD7:AD24" si="4">AB7/P7</f>
        <v>1.1481481481481481</v>
      </c>
      <c r="AF7" s="3">
        <v>5600</v>
      </c>
      <c r="AG7" s="54">
        <f t="shared" ref="AG7:AG24" si="5">AB7/AF7</f>
        <v>0.51666666666666683</v>
      </c>
      <c r="AH7" s="54"/>
    </row>
    <row r="8" spans="1:35" x14ac:dyDescent="0.25">
      <c r="A8" s="3" t="s">
        <v>7</v>
      </c>
      <c r="B8" s="27">
        <v>132</v>
      </c>
      <c r="C8" s="27" t="s">
        <v>8</v>
      </c>
      <c r="D8" s="27">
        <v>160</v>
      </c>
      <c r="E8" s="5"/>
      <c r="F8" s="5">
        <v>300</v>
      </c>
      <c r="G8" s="5"/>
      <c r="I8" s="27">
        <v>1</v>
      </c>
      <c r="J8" s="40">
        <f>H7*I8</f>
        <v>300</v>
      </c>
      <c r="K8" s="40"/>
      <c r="L8" s="50">
        <v>0.4</v>
      </c>
      <c r="M8" s="60">
        <v>0.05</v>
      </c>
      <c r="N8" s="61">
        <f>M8*L8</f>
        <v>2.0000000000000004E-2</v>
      </c>
      <c r="O8" s="50">
        <f>SUM(L8,N8)</f>
        <v>0.42000000000000004</v>
      </c>
      <c r="P8" s="12">
        <f t="shared" si="0"/>
        <v>1400.0000000000002</v>
      </c>
      <c r="R8" s="78">
        <v>1.8</v>
      </c>
      <c r="S8" s="23">
        <v>2</v>
      </c>
      <c r="T8" s="23">
        <f t="shared" si="1"/>
        <v>3.6</v>
      </c>
      <c r="U8" s="23">
        <v>2</v>
      </c>
      <c r="V8" s="26">
        <f t="shared" si="2"/>
        <v>5600000</v>
      </c>
      <c r="W8" s="26">
        <f t="shared" ref="W8:W24" si="6">V8/J8</f>
        <v>18666.666666666668</v>
      </c>
      <c r="Y8" s="3">
        <v>100</v>
      </c>
      <c r="Z8" s="46">
        <f t="shared" ref="Z8:Z24" si="7">W8/Y8</f>
        <v>186.66666666666669</v>
      </c>
      <c r="AB8" s="46">
        <f t="shared" si="3"/>
        <v>1586.666666666667</v>
      </c>
      <c r="AD8" s="52">
        <f t="shared" si="4"/>
        <v>1.1333333333333333</v>
      </c>
      <c r="AF8" s="3">
        <v>3200</v>
      </c>
      <c r="AG8" s="54">
        <f t="shared" si="5"/>
        <v>0.4958333333333334</v>
      </c>
      <c r="AH8" s="54"/>
    </row>
    <row r="9" spans="1:35" x14ac:dyDescent="0.25">
      <c r="A9" s="3" t="s">
        <v>7</v>
      </c>
      <c r="B9" s="27">
        <v>132</v>
      </c>
      <c r="C9" s="27" t="s">
        <v>9</v>
      </c>
      <c r="D9" s="27">
        <v>500</v>
      </c>
      <c r="F9" s="27" t="s">
        <v>45</v>
      </c>
      <c r="I9" s="27">
        <v>1.2</v>
      </c>
      <c r="J9" s="40">
        <f>I9*J8</f>
        <v>360</v>
      </c>
      <c r="K9" s="40"/>
      <c r="L9" s="50">
        <f>L8*1.1</f>
        <v>0.44000000000000006</v>
      </c>
      <c r="M9" s="60">
        <v>0.05</v>
      </c>
      <c r="N9" s="61">
        <f t="shared" ref="N9:N24" si="8">M9*L9</f>
        <v>2.2000000000000006E-2</v>
      </c>
      <c r="O9" s="50">
        <f t="shared" ref="O9:O24" si="9">SUM(L9,N9)</f>
        <v>0.46200000000000008</v>
      </c>
      <c r="P9" s="12">
        <f t="shared" si="0"/>
        <v>1283.3333333333335</v>
      </c>
      <c r="R9" s="78">
        <v>1.8</v>
      </c>
      <c r="S9" s="23">
        <v>2</v>
      </c>
      <c r="T9" s="23">
        <f t="shared" si="1"/>
        <v>3.6</v>
      </c>
      <c r="U9" s="23">
        <v>2</v>
      </c>
      <c r="V9" s="26">
        <f t="shared" si="2"/>
        <v>5600000</v>
      </c>
      <c r="W9" s="26">
        <f t="shared" si="6"/>
        <v>15555.555555555555</v>
      </c>
      <c r="Y9" s="3">
        <v>100</v>
      </c>
      <c r="Z9" s="46">
        <f t="shared" si="7"/>
        <v>155.55555555555554</v>
      </c>
      <c r="AB9" s="46">
        <f t="shared" si="3"/>
        <v>1438.8888888888891</v>
      </c>
      <c r="AD9" s="52">
        <f t="shared" si="4"/>
        <v>1.1212121212121213</v>
      </c>
      <c r="AF9" s="3">
        <v>1500</v>
      </c>
      <c r="AG9" s="54">
        <f t="shared" si="5"/>
        <v>0.95925925925925948</v>
      </c>
    </row>
    <row r="10" spans="1:35" x14ac:dyDescent="0.25">
      <c r="A10" s="3" t="s">
        <v>7</v>
      </c>
      <c r="B10" s="48">
        <v>110</v>
      </c>
      <c r="C10" s="48" t="s">
        <v>7</v>
      </c>
      <c r="D10" s="48">
        <v>75</v>
      </c>
      <c r="E10" s="48"/>
      <c r="F10" s="48">
        <v>100</v>
      </c>
      <c r="G10" s="48"/>
      <c r="H10" s="48">
        <v>250</v>
      </c>
      <c r="I10" s="48">
        <v>0.5</v>
      </c>
      <c r="J10" s="59">
        <f>I10*J11</f>
        <v>125</v>
      </c>
      <c r="K10" s="40"/>
      <c r="L10" s="50">
        <f>L11*0.9</f>
        <v>0.36000000000000004</v>
      </c>
      <c r="M10" s="60">
        <v>0.05</v>
      </c>
      <c r="N10" s="61">
        <f t="shared" si="8"/>
        <v>1.8000000000000002E-2</v>
      </c>
      <c r="O10" s="50">
        <f t="shared" si="9"/>
        <v>0.37800000000000006</v>
      </c>
      <c r="P10" s="12">
        <f t="shared" si="0"/>
        <v>3024.0000000000005</v>
      </c>
      <c r="R10" s="78">
        <v>1.8</v>
      </c>
      <c r="S10" s="23">
        <v>2</v>
      </c>
      <c r="T10" s="23">
        <f t="shared" si="1"/>
        <v>3.6</v>
      </c>
      <c r="U10" s="23">
        <v>2</v>
      </c>
      <c r="V10" s="26">
        <f t="shared" si="2"/>
        <v>5600000</v>
      </c>
      <c r="W10" s="26">
        <f t="shared" si="6"/>
        <v>44800</v>
      </c>
      <c r="Y10" s="3">
        <v>100</v>
      </c>
      <c r="Z10" s="46">
        <f t="shared" si="7"/>
        <v>448</v>
      </c>
      <c r="AB10" s="46">
        <f t="shared" si="3"/>
        <v>3472.0000000000005</v>
      </c>
      <c r="AD10" s="52">
        <f t="shared" si="4"/>
        <v>1.1481481481481481</v>
      </c>
      <c r="AF10" s="3">
        <v>5600</v>
      </c>
      <c r="AG10" s="54">
        <f t="shared" si="5"/>
        <v>0.62000000000000011</v>
      </c>
    </row>
    <row r="11" spans="1:35" x14ac:dyDescent="0.25">
      <c r="A11" s="3" t="s">
        <v>7</v>
      </c>
      <c r="B11" s="48">
        <v>110</v>
      </c>
      <c r="C11" s="48" t="s">
        <v>8</v>
      </c>
      <c r="D11" s="48">
        <v>160</v>
      </c>
      <c r="E11" s="58"/>
      <c r="F11" s="58">
        <v>250</v>
      </c>
      <c r="G11" s="58"/>
      <c r="H11" s="48"/>
      <c r="I11" s="48">
        <v>1</v>
      </c>
      <c r="J11" s="59">
        <f>H10*I11</f>
        <v>250</v>
      </c>
      <c r="K11" s="40"/>
      <c r="L11" s="50">
        <v>0.4</v>
      </c>
      <c r="M11" s="60">
        <v>0.05</v>
      </c>
      <c r="N11" s="61">
        <f t="shared" si="8"/>
        <v>2.0000000000000004E-2</v>
      </c>
      <c r="O11" s="50">
        <f t="shared" si="9"/>
        <v>0.42000000000000004</v>
      </c>
      <c r="P11" s="12">
        <f t="shared" si="0"/>
        <v>1680.0000000000002</v>
      </c>
      <c r="R11" s="78">
        <v>1.8</v>
      </c>
      <c r="S11" s="23">
        <v>2</v>
      </c>
      <c r="T11" s="23">
        <f t="shared" si="1"/>
        <v>3.6</v>
      </c>
      <c r="U11" s="23">
        <v>2</v>
      </c>
      <c r="V11" s="26">
        <f t="shared" si="2"/>
        <v>5600000</v>
      </c>
      <c r="W11" s="26">
        <f t="shared" si="6"/>
        <v>22400</v>
      </c>
      <c r="Y11" s="3">
        <v>100</v>
      </c>
      <c r="Z11" s="46">
        <f t="shared" si="7"/>
        <v>224</v>
      </c>
      <c r="AB11" s="46">
        <f t="shared" si="3"/>
        <v>1904.0000000000002</v>
      </c>
      <c r="AD11" s="52">
        <f t="shared" si="4"/>
        <v>1.1333333333333333</v>
      </c>
      <c r="AF11" s="3">
        <v>3200</v>
      </c>
      <c r="AG11" s="54">
        <f t="shared" si="5"/>
        <v>0.59500000000000008</v>
      </c>
    </row>
    <row r="12" spans="1:35" x14ac:dyDescent="0.25">
      <c r="A12" s="3" t="s">
        <v>7</v>
      </c>
      <c r="B12" s="48">
        <v>110</v>
      </c>
      <c r="C12" s="48" t="s">
        <v>9</v>
      </c>
      <c r="D12" s="48">
        <v>500</v>
      </c>
      <c r="E12" s="48"/>
      <c r="F12" s="48" t="s">
        <v>46</v>
      </c>
      <c r="G12" s="48"/>
      <c r="H12" s="48"/>
      <c r="I12" s="48">
        <v>1.2</v>
      </c>
      <c r="J12" s="59">
        <f>I12*J11</f>
        <v>300</v>
      </c>
      <c r="K12" s="40"/>
      <c r="L12" s="50">
        <f>L11*1.1</f>
        <v>0.44000000000000006</v>
      </c>
      <c r="M12" s="60">
        <v>0.05</v>
      </c>
      <c r="N12" s="61">
        <f t="shared" si="8"/>
        <v>2.2000000000000006E-2</v>
      </c>
      <c r="O12" s="50">
        <f t="shared" si="9"/>
        <v>0.46200000000000008</v>
      </c>
      <c r="P12" s="12">
        <f t="shared" si="0"/>
        <v>1540.0000000000002</v>
      </c>
      <c r="R12" s="78">
        <v>1.8</v>
      </c>
      <c r="S12" s="23">
        <v>2</v>
      </c>
      <c r="T12" s="23">
        <f t="shared" si="1"/>
        <v>3.6</v>
      </c>
      <c r="U12" s="23">
        <v>2</v>
      </c>
      <c r="V12" s="26">
        <f t="shared" si="2"/>
        <v>5600000</v>
      </c>
      <c r="W12" s="26">
        <f t="shared" si="6"/>
        <v>18666.666666666668</v>
      </c>
      <c r="Y12" s="3">
        <v>100</v>
      </c>
      <c r="Z12" s="46">
        <f t="shared" si="7"/>
        <v>186.66666666666669</v>
      </c>
      <c r="AB12" s="46">
        <f t="shared" si="3"/>
        <v>1726.666666666667</v>
      </c>
      <c r="AD12" s="52">
        <f t="shared" si="4"/>
        <v>1.1212121212121213</v>
      </c>
      <c r="AF12" s="3">
        <v>1500</v>
      </c>
      <c r="AG12" s="54">
        <f t="shared" si="5"/>
        <v>1.1511111111111114</v>
      </c>
    </row>
    <row r="13" spans="1:35" x14ac:dyDescent="0.25">
      <c r="A13" s="3" t="s">
        <v>7</v>
      </c>
      <c r="B13" s="27">
        <v>220</v>
      </c>
      <c r="C13" s="27" t="s">
        <v>7</v>
      </c>
      <c r="D13" s="27">
        <v>970</v>
      </c>
      <c r="F13" s="27">
        <v>400</v>
      </c>
      <c r="H13" s="27">
        <v>600</v>
      </c>
      <c r="I13" s="27">
        <v>0.5</v>
      </c>
      <c r="J13" s="40">
        <f>I13*J14</f>
        <v>300</v>
      </c>
      <c r="K13" s="40"/>
      <c r="L13" s="50">
        <f>L14*0.9</f>
        <v>0.63</v>
      </c>
      <c r="M13" s="60">
        <v>0.05</v>
      </c>
      <c r="N13" s="61">
        <f t="shared" si="8"/>
        <v>3.15E-2</v>
      </c>
      <c r="O13" s="50">
        <f t="shared" si="9"/>
        <v>0.66149999999999998</v>
      </c>
      <c r="P13" s="12">
        <f t="shared" si="0"/>
        <v>2205</v>
      </c>
      <c r="R13" s="78">
        <v>2.4</v>
      </c>
      <c r="S13" s="23">
        <v>2</v>
      </c>
      <c r="T13" s="23">
        <f t="shared" si="1"/>
        <v>4.8</v>
      </c>
      <c r="U13" s="23">
        <v>5</v>
      </c>
      <c r="V13" s="26">
        <f t="shared" si="2"/>
        <v>9800000</v>
      </c>
      <c r="W13" s="26">
        <f t="shared" si="6"/>
        <v>32666.666666666668</v>
      </c>
      <c r="Y13" s="3">
        <v>100</v>
      </c>
      <c r="Z13" s="46">
        <f t="shared" si="7"/>
        <v>326.66666666666669</v>
      </c>
      <c r="AB13" s="46">
        <f t="shared" si="3"/>
        <v>2531.6666666666665</v>
      </c>
      <c r="AD13" s="52">
        <f t="shared" si="4"/>
        <v>1.1481481481481481</v>
      </c>
      <c r="AF13" s="3">
        <v>780</v>
      </c>
      <c r="AG13" s="54">
        <f t="shared" si="5"/>
        <v>3.2457264957264957</v>
      </c>
    </row>
    <row r="14" spans="1:35" x14ac:dyDescent="0.25">
      <c r="A14" s="3" t="s">
        <v>7</v>
      </c>
      <c r="B14" s="27">
        <v>220</v>
      </c>
      <c r="C14" s="27" t="s">
        <v>8</v>
      </c>
      <c r="D14" s="27">
        <v>1450</v>
      </c>
      <c r="E14" s="5"/>
      <c r="F14" s="5">
        <v>600</v>
      </c>
      <c r="G14" s="5"/>
      <c r="I14" s="27">
        <v>1</v>
      </c>
      <c r="J14" s="40">
        <f>H13*I14</f>
        <v>600</v>
      </c>
      <c r="K14" s="40"/>
      <c r="L14" s="50">
        <v>0.7</v>
      </c>
      <c r="M14" s="60">
        <v>0.05</v>
      </c>
      <c r="N14" s="61">
        <f t="shared" si="8"/>
        <v>3.4999999999999996E-2</v>
      </c>
      <c r="O14" s="50">
        <f t="shared" si="9"/>
        <v>0.73499999999999999</v>
      </c>
      <c r="P14" s="12">
        <f t="shared" si="0"/>
        <v>1225</v>
      </c>
      <c r="R14" s="78">
        <v>2.4</v>
      </c>
      <c r="S14" s="23">
        <v>2</v>
      </c>
      <c r="T14" s="23">
        <f t="shared" si="1"/>
        <v>4.8</v>
      </c>
      <c r="U14" s="23">
        <v>5</v>
      </c>
      <c r="V14" s="26">
        <f t="shared" si="2"/>
        <v>9800000</v>
      </c>
      <c r="W14" s="26">
        <f t="shared" si="6"/>
        <v>16333.333333333334</v>
      </c>
      <c r="Y14" s="3">
        <v>100</v>
      </c>
      <c r="Z14" s="46">
        <f t="shared" si="7"/>
        <v>163.33333333333334</v>
      </c>
      <c r="AB14" s="46">
        <f t="shared" si="3"/>
        <v>1388.3333333333333</v>
      </c>
      <c r="AD14" s="52">
        <f t="shared" si="4"/>
        <v>1.1333333333333333</v>
      </c>
      <c r="AF14" s="3">
        <v>650</v>
      </c>
      <c r="AG14" s="54">
        <f t="shared" si="5"/>
        <v>2.1358974358974359</v>
      </c>
    </row>
    <row r="15" spans="1:35" x14ac:dyDescent="0.25">
      <c r="A15" s="3" t="s">
        <v>7</v>
      </c>
      <c r="B15" s="27">
        <v>220</v>
      </c>
      <c r="C15" s="27" t="s">
        <v>9</v>
      </c>
      <c r="D15" s="27">
        <v>2400</v>
      </c>
      <c r="F15" s="27" t="s">
        <v>47</v>
      </c>
      <c r="I15" s="27">
        <v>1.2</v>
      </c>
      <c r="J15" s="40">
        <f>I15*J14</f>
        <v>720</v>
      </c>
      <c r="K15" s="40"/>
      <c r="L15" s="50">
        <f>L14*1.1</f>
        <v>0.77</v>
      </c>
      <c r="M15" s="60">
        <v>0.05</v>
      </c>
      <c r="N15" s="61">
        <f t="shared" si="8"/>
        <v>3.8500000000000006E-2</v>
      </c>
      <c r="O15" s="50">
        <f t="shared" si="9"/>
        <v>0.8085</v>
      </c>
      <c r="P15" s="12">
        <f t="shared" si="0"/>
        <v>1122.9166666666667</v>
      </c>
      <c r="R15" s="78">
        <v>2.4</v>
      </c>
      <c r="S15" s="23">
        <v>2</v>
      </c>
      <c r="T15" s="23">
        <f t="shared" si="1"/>
        <v>4.8</v>
      </c>
      <c r="U15" s="23">
        <v>5</v>
      </c>
      <c r="V15" s="26">
        <f t="shared" si="2"/>
        <v>9800000</v>
      </c>
      <c r="W15" s="26">
        <f t="shared" si="6"/>
        <v>13611.111111111111</v>
      </c>
      <c r="Y15" s="3">
        <v>100</v>
      </c>
      <c r="Z15" s="46">
        <f t="shared" si="7"/>
        <v>136.11111111111111</v>
      </c>
      <c r="AB15" s="46">
        <f t="shared" si="3"/>
        <v>1259.0277777777778</v>
      </c>
      <c r="AD15" s="52">
        <f t="shared" si="4"/>
        <v>1.1212121212121211</v>
      </c>
      <c r="AF15" s="3">
        <v>480</v>
      </c>
      <c r="AG15" s="54">
        <f t="shared" si="5"/>
        <v>2.6229745370370372</v>
      </c>
    </row>
    <row r="16" spans="1:35" x14ac:dyDescent="0.25">
      <c r="A16" s="3" t="s">
        <v>7</v>
      </c>
      <c r="B16" s="48">
        <v>275</v>
      </c>
      <c r="C16" s="48" t="s">
        <v>7</v>
      </c>
      <c r="D16" s="48">
        <v>950</v>
      </c>
      <c r="E16" s="48"/>
      <c r="F16" s="48">
        <v>500</v>
      </c>
      <c r="G16" s="48"/>
      <c r="H16" s="48">
        <v>1000</v>
      </c>
      <c r="I16" s="48">
        <v>0.5</v>
      </c>
      <c r="J16" s="59">
        <f>I16*J17</f>
        <v>500</v>
      </c>
      <c r="K16" s="40"/>
      <c r="L16" s="50">
        <f>L17*0.9</f>
        <v>0.63</v>
      </c>
      <c r="M16" s="60">
        <v>0.05</v>
      </c>
      <c r="N16" s="61">
        <f t="shared" si="8"/>
        <v>3.15E-2</v>
      </c>
      <c r="O16" s="50">
        <f t="shared" si="9"/>
        <v>0.66149999999999998</v>
      </c>
      <c r="P16" s="12">
        <f t="shared" si="0"/>
        <v>1323</v>
      </c>
      <c r="R16" s="78">
        <v>3.4</v>
      </c>
      <c r="S16" s="23">
        <v>2</v>
      </c>
      <c r="T16" s="23">
        <f t="shared" si="1"/>
        <v>6.8</v>
      </c>
      <c r="U16" s="23">
        <v>5</v>
      </c>
      <c r="V16" s="26">
        <f t="shared" si="2"/>
        <v>11800000</v>
      </c>
      <c r="W16" s="26">
        <f t="shared" si="6"/>
        <v>23600</v>
      </c>
      <c r="Y16" s="3">
        <v>100</v>
      </c>
      <c r="Z16" s="46">
        <f t="shared" si="7"/>
        <v>236</v>
      </c>
      <c r="AB16" s="46">
        <f t="shared" si="3"/>
        <v>1559</v>
      </c>
      <c r="AD16" s="52">
        <f t="shared" si="4"/>
        <v>1.1783824640967497</v>
      </c>
      <c r="AF16" s="3">
        <v>775</v>
      </c>
      <c r="AG16" s="54">
        <f t="shared" si="5"/>
        <v>2.0116129032258065</v>
      </c>
    </row>
    <row r="17" spans="1:33" x14ac:dyDescent="0.25">
      <c r="A17" s="3" t="s">
        <v>7</v>
      </c>
      <c r="B17" s="48">
        <v>275</v>
      </c>
      <c r="C17" s="48" t="s">
        <v>8</v>
      </c>
      <c r="D17" s="48">
        <v>1450</v>
      </c>
      <c r="E17" s="58"/>
      <c r="F17" s="58">
        <v>1000</v>
      </c>
      <c r="G17" s="58"/>
      <c r="H17" s="48"/>
      <c r="I17" s="48">
        <v>1</v>
      </c>
      <c r="J17" s="59">
        <f>H16*I17</f>
        <v>1000</v>
      </c>
      <c r="K17" s="40"/>
      <c r="L17" s="50">
        <v>0.7</v>
      </c>
      <c r="M17" s="60">
        <v>0.05</v>
      </c>
      <c r="N17" s="61">
        <f t="shared" si="8"/>
        <v>3.4999999999999996E-2</v>
      </c>
      <c r="O17" s="50">
        <f t="shared" si="9"/>
        <v>0.73499999999999999</v>
      </c>
      <c r="P17" s="12">
        <f t="shared" si="0"/>
        <v>735</v>
      </c>
      <c r="R17" s="78">
        <v>3.4</v>
      </c>
      <c r="S17" s="23">
        <v>2</v>
      </c>
      <c r="T17" s="23">
        <f t="shared" si="1"/>
        <v>6.8</v>
      </c>
      <c r="U17" s="23">
        <v>5</v>
      </c>
      <c r="V17" s="26">
        <f t="shared" si="2"/>
        <v>11800000</v>
      </c>
      <c r="W17" s="26">
        <f t="shared" si="6"/>
        <v>11800</v>
      </c>
      <c r="Y17" s="3">
        <v>100</v>
      </c>
      <c r="Z17" s="46">
        <f t="shared" si="7"/>
        <v>118</v>
      </c>
      <c r="AB17" s="46">
        <f t="shared" si="3"/>
        <v>853</v>
      </c>
      <c r="AD17" s="52">
        <f t="shared" si="4"/>
        <v>1.1605442176870748</v>
      </c>
      <c r="AF17" s="3">
        <v>650</v>
      </c>
      <c r="AG17" s="54">
        <f t="shared" si="5"/>
        <v>1.3123076923076924</v>
      </c>
    </row>
    <row r="18" spans="1:33" x14ac:dyDescent="0.25">
      <c r="A18" s="3" t="s">
        <v>7</v>
      </c>
      <c r="B18" s="48">
        <v>275</v>
      </c>
      <c r="C18" s="48" t="s">
        <v>9</v>
      </c>
      <c r="D18" s="48">
        <v>2400</v>
      </c>
      <c r="E18" s="48"/>
      <c r="F18" s="48" t="s">
        <v>48</v>
      </c>
      <c r="G18" s="48"/>
      <c r="H18" s="48"/>
      <c r="I18" s="48">
        <v>1.2</v>
      </c>
      <c r="J18" s="59">
        <f>I18*J17</f>
        <v>1200</v>
      </c>
      <c r="K18" s="40"/>
      <c r="L18" s="50">
        <f>L17*1.1</f>
        <v>0.77</v>
      </c>
      <c r="M18" s="60">
        <v>0.05</v>
      </c>
      <c r="N18" s="61">
        <f t="shared" si="8"/>
        <v>3.8500000000000006E-2</v>
      </c>
      <c r="O18" s="50">
        <f t="shared" si="9"/>
        <v>0.8085</v>
      </c>
      <c r="P18" s="12">
        <f t="shared" si="0"/>
        <v>673.75</v>
      </c>
      <c r="R18" s="78">
        <v>3.4</v>
      </c>
      <c r="S18" s="23">
        <v>2</v>
      </c>
      <c r="T18" s="23">
        <f t="shared" si="1"/>
        <v>6.8</v>
      </c>
      <c r="U18" s="23">
        <v>5</v>
      </c>
      <c r="V18" s="26">
        <f t="shared" si="2"/>
        <v>11800000</v>
      </c>
      <c r="W18" s="26">
        <f t="shared" si="6"/>
        <v>9833.3333333333339</v>
      </c>
      <c r="Y18" s="3">
        <v>100</v>
      </c>
      <c r="Z18" s="46">
        <f t="shared" si="7"/>
        <v>98.333333333333343</v>
      </c>
      <c r="AB18" s="46">
        <f t="shared" si="3"/>
        <v>772.08333333333337</v>
      </c>
      <c r="AD18" s="52">
        <f t="shared" si="4"/>
        <v>1.1459492888064318</v>
      </c>
      <c r="AF18" s="3">
        <v>480</v>
      </c>
      <c r="AG18" s="54">
        <f t="shared" si="5"/>
        <v>1.6085069444444444</v>
      </c>
    </row>
    <row r="19" spans="1:33" x14ac:dyDescent="0.25">
      <c r="A19" s="3" t="s">
        <v>7</v>
      </c>
      <c r="B19" s="27">
        <v>330</v>
      </c>
      <c r="C19" s="27" t="s">
        <v>7</v>
      </c>
      <c r="D19" s="27">
        <v>950</v>
      </c>
      <c r="F19" s="27">
        <v>800</v>
      </c>
      <c r="H19" s="27">
        <v>1200</v>
      </c>
      <c r="I19" s="27">
        <v>0.5</v>
      </c>
      <c r="J19" s="40">
        <f>I19*J20</f>
        <v>600</v>
      </c>
      <c r="K19" s="40"/>
      <c r="L19" s="50">
        <f>L20*0.9</f>
        <v>0.63</v>
      </c>
      <c r="M19" s="60">
        <v>0.05</v>
      </c>
      <c r="N19" s="61">
        <f t="shared" si="8"/>
        <v>3.15E-2</v>
      </c>
      <c r="O19" s="50">
        <f t="shared" si="9"/>
        <v>0.66149999999999998</v>
      </c>
      <c r="P19" s="12">
        <f t="shared" si="0"/>
        <v>1102.5</v>
      </c>
      <c r="R19" s="78">
        <v>3.9</v>
      </c>
      <c r="S19" s="23">
        <v>2</v>
      </c>
      <c r="T19" s="23">
        <f t="shared" si="1"/>
        <v>7.8</v>
      </c>
      <c r="U19" s="23">
        <v>5</v>
      </c>
      <c r="V19" s="26">
        <f t="shared" si="2"/>
        <v>12800000</v>
      </c>
      <c r="W19" s="26">
        <f t="shared" si="6"/>
        <v>21333.333333333332</v>
      </c>
      <c r="Y19" s="3">
        <v>100</v>
      </c>
      <c r="Z19" s="46">
        <f t="shared" si="7"/>
        <v>213.33333333333331</v>
      </c>
      <c r="AB19" s="46">
        <f t="shared" si="3"/>
        <v>1315.8333333333333</v>
      </c>
      <c r="AD19" s="52">
        <f t="shared" si="4"/>
        <v>1.1934996220710505</v>
      </c>
      <c r="AF19" s="3">
        <v>775</v>
      </c>
      <c r="AG19" s="54">
        <f t="shared" si="5"/>
        <v>1.6978494623655913</v>
      </c>
    </row>
    <row r="20" spans="1:33" x14ac:dyDescent="0.25">
      <c r="A20" s="3" t="s">
        <v>7</v>
      </c>
      <c r="B20" s="27">
        <v>330</v>
      </c>
      <c r="C20" s="27" t="s">
        <v>8</v>
      </c>
      <c r="D20" s="27">
        <v>1450</v>
      </c>
      <c r="E20" s="5"/>
      <c r="F20" s="5">
        <v>1125</v>
      </c>
      <c r="G20" s="5"/>
      <c r="I20" s="27">
        <v>1</v>
      </c>
      <c r="J20" s="40">
        <f>H19*I20</f>
        <v>1200</v>
      </c>
      <c r="K20" s="40"/>
      <c r="L20" s="50">
        <v>0.7</v>
      </c>
      <c r="M20" s="60">
        <v>0.05</v>
      </c>
      <c r="N20" s="61">
        <f t="shared" si="8"/>
        <v>3.4999999999999996E-2</v>
      </c>
      <c r="O20" s="50">
        <f t="shared" si="9"/>
        <v>0.73499999999999999</v>
      </c>
      <c r="P20" s="12">
        <f t="shared" si="0"/>
        <v>612.5</v>
      </c>
      <c r="R20" s="78">
        <v>3.9</v>
      </c>
      <c r="S20" s="23">
        <v>2</v>
      </c>
      <c r="T20" s="23">
        <f t="shared" si="1"/>
        <v>7.8</v>
      </c>
      <c r="U20" s="23">
        <v>5</v>
      </c>
      <c r="V20" s="26">
        <f t="shared" si="2"/>
        <v>12800000</v>
      </c>
      <c r="W20" s="26">
        <f t="shared" si="6"/>
        <v>10666.666666666666</v>
      </c>
      <c r="Y20" s="3">
        <v>100</v>
      </c>
      <c r="Z20" s="46">
        <f t="shared" si="7"/>
        <v>106.66666666666666</v>
      </c>
      <c r="AB20" s="46">
        <f t="shared" si="3"/>
        <v>719.16666666666663</v>
      </c>
      <c r="AD20" s="52">
        <f t="shared" si="4"/>
        <v>1.1741496598639456</v>
      </c>
      <c r="AF20" s="3">
        <v>650</v>
      </c>
      <c r="AG20" s="54">
        <f t="shared" si="5"/>
        <v>1.1064102564102563</v>
      </c>
    </row>
    <row r="21" spans="1:33" x14ac:dyDescent="0.25">
      <c r="A21" s="3" t="s">
        <v>7</v>
      </c>
      <c r="B21" s="27">
        <v>330</v>
      </c>
      <c r="C21" s="27" t="s">
        <v>9</v>
      </c>
      <c r="D21" s="27">
        <v>2400</v>
      </c>
      <c r="F21" s="27" t="s">
        <v>49</v>
      </c>
      <c r="I21" s="27">
        <v>1.2</v>
      </c>
      <c r="J21" s="40">
        <f>I21*J20</f>
        <v>1440</v>
      </c>
      <c r="K21" s="40"/>
      <c r="L21" s="50">
        <f>L20*1.1</f>
        <v>0.77</v>
      </c>
      <c r="M21" s="60">
        <v>0.05</v>
      </c>
      <c r="N21" s="61">
        <f t="shared" si="8"/>
        <v>3.8500000000000006E-2</v>
      </c>
      <c r="O21" s="50">
        <f t="shared" si="9"/>
        <v>0.8085</v>
      </c>
      <c r="P21" s="12">
        <f t="shared" si="0"/>
        <v>561.45833333333337</v>
      </c>
      <c r="R21" s="78">
        <v>3.9</v>
      </c>
      <c r="S21" s="23">
        <v>2</v>
      </c>
      <c r="T21" s="23">
        <f t="shared" si="1"/>
        <v>7.8</v>
      </c>
      <c r="U21" s="23">
        <v>5</v>
      </c>
      <c r="V21" s="26">
        <f t="shared" si="2"/>
        <v>12800000</v>
      </c>
      <c r="W21" s="26">
        <f t="shared" si="6"/>
        <v>8888.8888888888887</v>
      </c>
      <c r="Y21" s="3">
        <v>100</v>
      </c>
      <c r="Z21" s="46">
        <f t="shared" si="7"/>
        <v>88.888888888888886</v>
      </c>
      <c r="AB21" s="46">
        <f t="shared" si="3"/>
        <v>650.34722222222229</v>
      </c>
      <c r="AD21" s="52">
        <f t="shared" si="4"/>
        <v>1.158317872603587</v>
      </c>
      <c r="AF21" s="3">
        <v>480</v>
      </c>
      <c r="AG21" s="54">
        <f t="shared" si="5"/>
        <v>1.3548900462962965</v>
      </c>
    </row>
    <row r="22" spans="1:33" x14ac:dyDescent="0.25">
      <c r="A22" s="3" t="s">
        <v>7</v>
      </c>
      <c r="B22" s="48">
        <v>500</v>
      </c>
      <c r="C22" s="48" t="s">
        <v>7</v>
      </c>
      <c r="D22" s="48">
        <v>2500</v>
      </c>
      <c r="E22" s="48"/>
      <c r="F22" s="48">
        <v>1000</v>
      </c>
      <c r="G22" s="48"/>
      <c r="H22" s="48">
        <v>2500</v>
      </c>
      <c r="I22" s="48">
        <v>0.5</v>
      </c>
      <c r="J22" s="59">
        <f>I22*J23</f>
        <v>1250</v>
      </c>
      <c r="K22" s="40"/>
      <c r="L22" s="50">
        <f>L23*0.9</f>
        <v>0.9900000000000001</v>
      </c>
      <c r="M22" s="60">
        <v>0.05</v>
      </c>
      <c r="N22" s="61">
        <f t="shared" si="8"/>
        <v>4.9500000000000009E-2</v>
      </c>
      <c r="O22" s="50">
        <f t="shared" si="9"/>
        <v>1.0395000000000001</v>
      </c>
      <c r="P22" s="12">
        <f t="shared" si="0"/>
        <v>831.60000000000014</v>
      </c>
      <c r="R22" s="78">
        <v>6.9</v>
      </c>
      <c r="S22" s="23">
        <v>2</v>
      </c>
      <c r="T22" s="23">
        <f t="shared" si="1"/>
        <v>13.8</v>
      </c>
      <c r="U22" s="23">
        <v>5</v>
      </c>
      <c r="V22" s="26">
        <f t="shared" si="2"/>
        <v>18800000</v>
      </c>
      <c r="W22" s="26">
        <f t="shared" si="6"/>
        <v>15040</v>
      </c>
      <c r="Y22" s="3">
        <v>100</v>
      </c>
      <c r="Z22" s="46">
        <f t="shared" si="7"/>
        <v>150.4</v>
      </c>
      <c r="AB22" s="46">
        <f t="shared" si="3"/>
        <v>982.00000000000011</v>
      </c>
      <c r="AD22" s="52">
        <f t="shared" si="4"/>
        <v>1.1808561808561808</v>
      </c>
      <c r="AF22" s="3">
        <v>590</v>
      </c>
      <c r="AG22" s="54">
        <f t="shared" si="5"/>
        <v>1.6644067796610171</v>
      </c>
    </row>
    <row r="23" spans="1:33" x14ac:dyDescent="0.25">
      <c r="A23" s="3" t="s">
        <v>7</v>
      </c>
      <c r="B23" s="48">
        <v>500</v>
      </c>
      <c r="C23" s="48" t="s">
        <v>8</v>
      </c>
      <c r="D23" s="48">
        <v>4250</v>
      </c>
      <c r="E23" s="58"/>
      <c r="F23" s="58">
        <v>3000</v>
      </c>
      <c r="G23" s="58"/>
      <c r="H23" s="48"/>
      <c r="I23" s="48">
        <v>1</v>
      </c>
      <c r="J23" s="59">
        <f>H22*I23</f>
        <v>2500</v>
      </c>
      <c r="K23" s="40"/>
      <c r="L23" s="50">
        <v>1.1000000000000001</v>
      </c>
      <c r="M23" s="60">
        <v>0.05</v>
      </c>
      <c r="N23" s="61">
        <f t="shared" si="8"/>
        <v>5.5000000000000007E-2</v>
      </c>
      <c r="O23" s="50">
        <f t="shared" si="9"/>
        <v>1.155</v>
      </c>
      <c r="P23" s="12">
        <f t="shared" si="0"/>
        <v>462</v>
      </c>
      <c r="R23" s="78">
        <v>6.9</v>
      </c>
      <c r="S23" s="23">
        <v>2</v>
      </c>
      <c r="T23" s="23">
        <f t="shared" si="1"/>
        <v>13.8</v>
      </c>
      <c r="U23" s="23">
        <v>5</v>
      </c>
      <c r="V23" s="26">
        <f t="shared" si="2"/>
        <v>18800000</v>
      </c>
      <c r="W23" s="26">
        <f t="shared" si="6"/>
        <v>7520</v>
      </c>
      <c r="Y23" s="3">
        <v>100</v>
      </c>
      <c r="Z23" s="46">
        <f t="shared" si="7"/>
        <v>75.2</v>
      </c>
      <c r="AB23" s="46">
        <f t="shared" si="3"/>
        <v>537.20000000000005</v>
      </c>
      <c r="AD23" s="52">
        <f t="shared" si="4"/>
        <v>1.1627705627705629</v>
      </c>
      <c r="AF23" s="3">
        <v>400</v>
      </c>
      <c r="AG23" s="54">
        <f t="shared" si="5"/>
        <v>1.3430000000000002</v>
      </c>
    </row>
    <row r="24" spans="1:33" x14ac:dyDescent="0.25">
      <c r="A24" s="3" t="s">
        <v>7</v>
      </c>
      <c r="B24" s="48">
        <v>500</v>
      </c>
      <c r="C24" s="48" t="s">
        <v>9</v>
      </c>
      <c r="D24" s="48">
        <v>7000</v>
      </c>
      <c r="E24" s="48"/>
      <c r="F24" s="48" t="s">
        <v>50</v>
      </c>
      <c r="G24" s="48"/>
      <c r="H24" s="48"/>
      <c r="I24" s="48">
        <v>1.2</v>
      </c>
      <c r="J24" s="59">
        <f>I24*J23</f>
        <v>3000</v>
      </c>
      <c r="K24" s="40"/>
      <c r="L24" s="50">
        <f>L23*1.1</f>
        <v>1.2100000000000002</v>
      </c>
      <c r="M24" s="60">
        <v>0.05</v>
      </c>
      <c r="N24" s="61">
        <f t="shared" si="8"/>
        <v>6.0500000000000012E-2</v>
      </c>
      <c r="O24" s="50">
        <f t="shared" si="9"/>
        <v>1.2705000000000002</v>
      </c>
      <c r="P24" s="12">
        <f t="shared" si="0"/>
        <v>423.50000000000006</v>
      </c>
      <c r="R24" s="78">
        <v>6.9</v>
      </c>
      <c r="S24" s="23">
        <v>2</v>
      </c>
      <c r="T24" s="23">
        <f t="shared" si="1"/>
        <v>13.8</v>
      </c>
      <c r="U24" s="23">
        <v>5</v>
      </c>
      <c r="V24" s="26">
        <f t="shared" si="2"/>
        <v>18800000</v>
      </c>
      <c r="W24" s="26">
        <f t="shared" si="6"/>
        <v>6266.666666666667</v>
      </c>
      <c r="Y24" s="3">
        <v>100</v>
      </c>
      <c r="Z24" s="46">
        <f t="shared" si="7"/>
        <v>62.666666666666671</v>
      </c>
      <c r="AB24" s="46">
        <f t="shared" si="3"/>
        <v>486.16666666666674</v>
      </c>
      <c r="AD24" s="52">
        <f t="shared" si="4"/>
        <v>1.1479732388823298</v>
      </c>
      <c r="AF24" s="3">
        <v>240</v>
      </c>
      <c r="AG24" s="54">
        <f t="shared" si="5"/>
        <v>2.0256944444444449</v>
      </c>
    </row>
    <row r="25" spans="1:33" x14ac:dyDescent="0.25">
      <c r="D25" s="37"/>
      <c r="I25" s="37"/>
      <c r="J25" s="39"/>
      <c r="K25" s="39"/>
      <c r="L25" s="14"/>
      <c r="M25" s="14"/>
      <c r="N25" s="14"/>
      <c r="O25" s="14"/>
      <c r="P25" s="14"/>
    </row>
    <row r="26" spans="1:33" x14ac:dyDescent="0.25">
      <c r="D26" s="27"/>
      <c r="J26" s="40"/>
      <c r="K26" s="40"/>
      <c r="L26" s="15"/>
      <c r="M26" s="15"/>
      <c r="N26" s="15"/>
      <c r="O26" s="15"/>
      <c r="P26" s="15"/>
    </row>
    <row r="27" spans="1:33" x14ac:dyDescent="0.25">
      <c r="D27" s="27"/>
      <c r="J27" s="40"/>
      <c r="K27" s="40"/>
      <c r="L27" s="15"/>
      <c r="M27" s="15"/>
      <c r="N27" s="15"/>
      <c r="O27" s="15"/>
      <c r="P27" s="15"/>
    </row>
  </sheetData>
  <mergeCells count="3">
    <mergeCell ref="U4:U5"/>
    <mergeCell ref="Y4:Y5"/>
    <mergeCell ref="I5:I6"/>
  </mergeCells>
  <pageMargins left="0.7" right="0.7" top="0.75" bottom="0.75" header="0.3" footer="0.3"/>
  <pageSetup paperSize="9" orientation="portrait" horizontalDpi="4294967293" vertic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zoomScale="90" zoomScaleNormal="90" workbookViewId="0"/>
  </sheetViews>
  <sheetFormatPr defaultRowHeight="15" x14ac:dyDescent="0.25"/>
  <cols>
    <col min="1" max="1" width="1.85546875" style="3" bestFit="1" customWidth="1"/>
    <col min="2" max="2" width="9.140625" style="15"/>
    <col min="3" max="3" width="9" style="15" customWidth="1"/>
    <col min="4" max="4" width="13.7109375" style="16" bestFit="1" customWidth="1"/>
    <col min="5" max="6" width="12" style="16" bestFit="1" customWidth="1"/>
    <col min="7" max="16384" width="9.140625" style="16"/>
  </cols>
  <sheetData>
    <row r="1" spans="1:6" s="20" customFormat="1" x14ac:dyDescent="0.25">
      <c r="A1" s="3"/>
      <c r="B1" s="19" t="s">
        <v>0</v>
      </c>
      <c r="C1" s="19" t="s">
        <v>1</v>
      </c>
      <c r="D1" s="10" t="s">
        <v>37</v>
      </c>
      <c r="E1" s="10" t="s">
        <v>2</v>
      </c>
      <c r="F1" s="10"/>
    </row>
    <row r="2" spans="1:6" s="11" customFormat="1" ht="5.25" customHeight="1" x14ac:dyDescent="0.25">
      <c r="A2" s="3"/>
      <c r="B2" s="21"/>
      <c r="C2" s="21"/>
    </row>
    <row r="3" spans="1:6" s="22" customFormat="1" x14ac:dyDescent="0.25">
      <c r="A3" s="3"/>
      <c r="B3" s="6"/>
      <c r="C3" s="6"/>
      <c r="D3" s="2"/>
      <c r="E3" s="2"/>
      <c r="F3" s="2"/>
    </row>
    <row r="4" spans="1:6" s="22" customFormat="1" x14ac:dyDescent="0.25">
      <c r="A4" s="3"/>
      <c r="B4" s="6"/>
      <c r="C4" s="6"/>
      <c r="D4" s="2"/>
      <c r="E4" s="2"/>
      <c r="F4" s="2"/>
    </row>
    <row r="5" spans="1:6" s="22" customFormat="1" x14ac:dyDescent="0.25">
      <c r="A5" s="3"/>
      <c r="B5" s="6"/>
      <c r="C5" s="6"/>
      <c r="D5" s="6"/>
      <c r="E5" s="2" t="s">
        <v>19</v>
      </c>
      <c r="F5" s="2" t="s">
        <v>18</v>
      </c>
    </row>
    <row r="6" spans="1:6" s="22" customFormat="1" x14ac:dyDescent="0.25">
      <c r="A6" s="3"/>
      <c r="B6" s="6" t="s">
        <v>3</v>
      </c>
      <c r="C6" s="6" t="s">
        <v>21</v>
      </c>
      <c r="D6" s="6" t="s">
        <v>4</v>
      </c>
      <c r="E6" s="2" t="s">
        <v>5</v>
      </c>
      <c r="F6" s="2" t="s">
        <v>17</v>
      </c>
    </row>
    <row r="7" spans="1:6" s="28" customFormat="1" x14ac:dyDescent="0.25">
      <c r="A7" s="3" t="s">
        <v>7</v>
      </c>
      <c r="B7" s="23">
        <v>132</v>
      </c>
      <c r="C7" s="23" t="s">
        <v>7</v>
      </c>
      <c r="D7" s="40">
        <f>'Lines - costing model'!J7</f>
        <v>150</v>
      </c>
      <c r="E7" s="47">
        <f>'Lines - costing model'!P7</f>
        <v>2520.0000000000005</v>
      </c>
      <c r="F7" s="47">
        <f>'Lines - costing model'!V7</f>
        <v>5600000</v>
      </c>
    </row>
    <row r="8" spans="1:6" s="28" customFormat="1" x14ac:dyDescent="0.25">
      <c r="A8" s="3" t="s">
        <v>7</v>
      </c>
      <c r="B8" s="23">
        <v>132</v>
      </c>
      <c r="C8" s="23" t="s">
        <v>8</v>
      </c>
      <c r="D8" s="40">
        <f>'Lines - costing model'!J8</f>
        <v>300</v>
      </c>
      <c r="E8" s="47">
        <f>'Lines - costing model'!P8</f>
        <v>1400.0000000000002</v>
      </c>
      <c r="F8" s="47">
        <f>'Lines - costing model'!V8</f>
        <v>5600000</v>
      </c>
    </row>
    <row r="9" spans="1:6" s="28" customFormat="1" x14ac:dyDescent="0.25">
      <c r="A9" s="3" t="s">
        <v>7</v>
      </c>
      <c r="B9" s="23">
        <v>132</v>
      </c>
      <c r="C9" s="23" t="s">
        <v>9</v>
      </c>
      <c r="D9" s="40">
        <f>'Lines - costing model'!J9</f>
        <v>360</v>
      </c>
      <c r="E9" s="47">
        <f>'Lines - costing model'!P9</f>
        <v>1283.3333333333335</v>
      </c>
      <c r="F9" s="47">
        <f>'Lines - costing model'!V9</f>
        <v>5600000</v>
      </c>
    </row>
    <row r="10" spans="1:6" s="13" customFormat="1" x14ac:dyDescent="0.25">
      <c r="A10" s="3" t="s">
        <v>7</v>
      </c>
      <c r="B10" s="23">
        <v>110</v>
      </c>
      <c r="C10" s="23" t="s">
        <v>7</v>
      </c>
      <c r="D10" s="40">
        <f>'Lines - costing model'!J10</f>
        <v>125</v>
      </c>
      <c r="E10" s="47">
        <f>'Lines - costing model'!P10</f>
        <v>3024.0000000000005</v>
      </c>
      <c r="F10" s="47">
        <f>'Lines - costing model'!V10</f>
        <v>5600000</v>
      </c>
    </row>
    <row r="11" spans="1:6" s="13" customFormat="1" x14ac:dyDescent="0.25">
      <c r="A11" s="3" t="s">
        <v>7</v>
      </c>
      <c r="B11" s="23">
        <v>110</v>
      </c>
      <c r="C11" s="23" t="s">
        <v>8</v>
      </c>
      <c r="D11" s="40">
        <f>'Lines - costing model'!J11</f>
        <v>250</v>
      </c>
      <c r="E11" s="47">
        <f>'Lines - costing model'!P11</f>
        <v>1680.0000000000002</v>
      </c>
      <c r="F11" s="47">
        <f>'Lines - costing model'!V11</f>
        <v>5600000</v>
      </c>
    </row>
    <row r="12" spans="1:6" s="13" customFormat="1" x14ac:dyDescent="0.25">
      <c r="A12" s="3" t="s">
        <v>7</v>
      </c>
      <c r="B12" s="23">
        <v>110</v>
      </c>
      <c r="C12" s="23" t="s">
        <v>9</v>
      </c>
      <c r="D12" s="40">
        <f>'Lines - costing model'!J12</f>
        <v>300</v>
      </c>
      <c r="E12" s="47">
        <f>'Lines - costing model'!P12</f>
        <v>1540.0000000000002</v>
      </c>
      <c r="F12" s="47">
        <f>'Lines - costing model'!V12</f>
        <v>5600000</v>
      </c>
    </row>
    <row r="13" spans="1:6" s="13" customFormat="1" x14ac:dyDescent="0.25">
      <c r="A13" s="3" t="s">
        <v>7</v>
      </c>
      <c r="B13" s="23">
        <v>220</v>
      </c>
      <c r="C13" s="23" t="s">
        <v>7</v>
      </c>
      <c r="D13" s="40">
        <f>'Lines - costing model'!J13</f>
        <v>300</v>
      </c>
      <c r="E13" s="47">
        <f>'Lines - costing model'!P13</f>
        <v>2205</v>
      </c>
      <c r="F13" s="47">
        <f>'Lines - costing model'!V13</f>
        <v>9800000</v>
      </c>
    </row>
    <row r="14" spans="1:6" s="13" customFormat="1" x14ac:dyDescent="0.25">
      <c r="A14" s="3" t="s">
        <v>7</v>
      </c>
      <c r="B14" s="23">
        <v>220</v>
      </c>
      <c r="C14" s="23" t="s">
        <v>8</v>
      </c>
      <c r="D14" s="40">
        <f>'Lines - costing model'!J14</f>
        <v>600</v>
      </c>
      <c r="E14" s="47">
        <f>'Lines - costing model'!P14</f>
        <v>1225</v>
      </c>
      <c r="F14" s="47">
        <f>'Lines - costing model'!V14</f>
        <v>9800000</v>
      </c>
    </row>
    <row r="15" spans="1:6" s="13" customFormat="1" x14ac:dyDescent="0.25">
      <c r="A15" s="3" t="s">
        <v>7</v>
      </c>
      <c r="B15" s="23">
        <v>220</v>
      </c>
      <c r="C15" s="23" t="s">
        <v>9</v>
      </c>
      <c r="D15" s="40">
        <f>'Lines - costing model'!J15</f>
        <v>720</v>
      </c>
      <c r="E15" s="47">
        <f>'Lines - costing model'!P15</f>
        <v>1122.9166666666667</v>
      </c>
      <c r="F15" s="47">
        <f>'Lines - costing model'!V15</f>
        <v>9800000</v>
      </c>
    </row>
    <row r="16" spans="1:6" s="13" customFormat="1" x14ac:dyDescent="0.25">
      <c r="A16" s="3" t="s">
        <v>7</v>
      </c>
      <c r="B16" s="23">
        <v>275</v>
      </c>
      <c r="C16" s="23" t="s">
        <v>7</v>
      </c>
      <c r="D16" s="40">
        <f>'Lines - costing model'!J16</f>
        <v>500</v>
      </c>
      <c r="E16" s="47">
        <f>'Lines - costing model'!P16</f>
        <v>1323</v>
      </c>
      <c r="F16" s="47">
        <f>'Lines - costing model'!V16</f>
        <v>11800000</v>
      </c>
    </row>
    <row r="17" spans="1:6" s="13" customFormat="1" x14ac:dyDescent="0.25">
      <c r="A17" s="3" t="s">
        <v>7</v>
      </c>
      <c r="B17" s="23">
        <v>275</v>
      </c>
      <c r="C17" s="23" t="s">
        <v>8</v>
      </c>
      <c r="D17" s="40">
        <f>'Lines - costing model'!J17</f>
        <v>1000</v>
      </c>
      <c r="E17" s="47">
        <f>'Lines - costing model'!P17</f>
        <v>735</v>
      </c>
      <c r="F17" s="47">
        <f>'Lines - costing model'!V17</f>
        <v>11800000</v>
      </c>
    </row>
    <row r="18" spans="1:6" s="13" customFormat="1" x14ac:dyDescent="0.25">
      <c r="A18" s="3" t="s">
        <v>7</v>
      </c>
      <c r="B18" s="23">
        <v>275</v>
      </c>
      <c r="C18" s="23" t="s">
        <v>9</v>
      </c>
      <c r="D18" s="40">
        <f>'Lines - costing model'!J18</f>
        <v>1200</v>
      </c>
      <c r="E18" s="47">
        <f>'Lines - costing model'!P18</f>
        <v>673.75</v>
      </c>
      <c r="F18" s="47">
        <f>'Lines - costing model'!V18</f>
        <v>11800000</v>
      </c>
    </row>
    <row r="19" spans="1:6" s="13" customFormat="1" x14ac:dyDescent="0.25">
      <c r="A19" s="3" t="s">
        <v>7</v>
      </c>
      <c r="B19" s="23">
        <v>330</v>
      </c>
      <c r="C19" s="23" t="s">
        <v>7</v>
      </c>
      <c r="D19" s="40">
        <f>'Lines - costing model'!J19</f>
        <v>600</v>
      </c>
      <c r="E19" s="47">
        <f>'Lines - costing model'!P19</f>
        <v>1102.5</v>
      </c>
      <c r="F19" s="47">
        <f>'Lines - costing model'!V19</f>
        <v>12800000</v>
      </c>
    </row>
    <row r="20" spans="1:6" s="13" customFormat="1" x14ac:dyDescent="0.25">
      <c r="A20" s="3" t="s">
        <v>7</v>
      </c>
      <c r="B20" s="23">
        <v>330</v>
      </c>
      <c r="C20" s="23" t="s">
        <v>8</v>
      </c>
      <c r="D20" s="40">
        <f>'Lines - costing model'!J20</f>
        <v>1200</v>
      </c>
      <c r="E20" s="47">
        <f>'Lines - costing model'!P20</f>
        <v>612.5</v>
      </c>
      <c r="F20" s="47">
        <f>'Lines - costing model'!V20</f>
        <v>12800000</v>
      </c>
    </row>
    <row r="21" spans="1:6" s="13" customFormat="1" x14ac:dyDescent="0.25">
      <c r="A21" s="3" t="s">
        <v>7</v>
      </c>
      <c r="B21" s="23">
        <v>330</v>
      </c>
      <c r="C21" s="23" t="s">
        <v>9</v>
      </c>
      <c r="D21" s="40">
        <f>'Lines - costing model'!J21</f>
        <v>1440</v>
      </c>
      <c r="E21" s="47">
        <f>'Lines - costing model'!P21</f>
        <v>561.45833333333337</v>
      </c>
      <c r="F21" s="47">
        <f>'Lines - costing model'!V21</f>
        <v>12800000</v>
      </c>
    </row>
    <row r="22" spans="1:6" s="13" customFormat="1" x14ac:dyDescent="0.25">
      <c r="A22" s="3" t="s">
        <v>7</v>
      </c>
      <c r="B22" s="23">
        <v>500</v>
      </c>
      <c r="C22" s="23" t="s">
        <v>7</v>
      </c>
      <c r="D22" s="40">
        <f>'Lines - costing model'!J22</f>
        <v>1250</v>
      </c>
      <c r="E22" s="47">
        <f>'Lines - costing model'!P22</f>
        <v>831.60000000000014</v>
      </c>
      <c r="F22" s="47">
        <f>'Lines - costing model'!V22</f>
        <v>18800000</v>
      </c>
    </row>
    <row r="23" spans="1:6" s="13" customFormat="1" x14ac:dyDescent="0.25">
      <c r="A23" s="3" t="s">
        <v>7</v>
      </c>
      <c r="B23" s="23">
        <v>500</v>
      </c>
      <c r="C23" s="23" t="s">
        <v>8</v>
      </c>
      <c r="D23" s="40">
        <f>'Lines - costing model'!J23</f>
        <v>2500</v>
      </c>
      <c r="E23" s="47">
        <f>'Lines - costing model'!P23</f>
        <v>462</v>
      </c>
      <c r="F23" s="47">
        <f>'Lines - costing model'!V23</f>
        <v>18800000</v>
      </c>
    </row>
    <row r="24" spans="1:6" s="13" customFormat="1" x14ac:dyDescent="0.25">
      <c r="A24" s="3" t="s">
        <v>7</v>
      </c>
      <c r="B24" s="23">
        <v>500</v>
      </c>
      <c r="C24" s="23" t="s">
        <v>9</v>
      </c>
      <c r="D24" s="40">
        <f>'Lines - costing model'!J24</f>
        <v>3000</v>
      </c>
      <c r="E24" s="47">
        <f>'Lines - costing model'!P24</f>
        <v>423.50000000000006</v>
      </c>
      <c r="F24" s="47">
        <f>'Lines - costing model'!V24</f>
        <v>18800000</v>
      </c>
    </row>
    <row r="25" spans="1:6" x14ac:dyDescent="0.25">
      <c r="D25" s="14"/>
    </row>
    <row r="26" spans="1:6" x14ac:dyDescent="0.25">
      <c r="D26" s="15"/>
    </row>
    <row r="27" spans="1:6" x14ac:dyDescent="0.25">
      <c r="D27" s="15"/>
    </row>
  </sheetData>
  <sheetProtection insertColumns="0" insertRows="0"/>
  <pageMargins left="0.7" right="0.7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zoomScale="90" zoomScaleNormal="90" workbookViewId="0"/>
  </sheetViews>
  <sheetFormatPr defaultRowHeight="15" x14ac:dyDescent="0.25"/>
  <cols>
    <col min="1" max="1" width="1.85546875" style="3" bestFit="1" customWidth="1"/>
    <col min="2" max="2" width="9.140625" style="15"/>
    <col min="3" max="3" width="9" style="15" customWidth="1"/>
    <col min="4" max="4" width="13.7109375" style="16" bestFit="1" customWidth="1"/>
    <col min="5" max="16384" width="9.140625" style="16"/>
  </cols>
  <sheetData>
    <row r="1" spans="1:5" s="20" customFormat="1" x14ac:dyDescent="0.25">
      <c r="A1" s="3"/>
      <c r="B1" s="19" t="s">
        <v>0</v>
      </c>
      <c r="C1" s="19" t="s">
        <v>1</v>
      </c>
      <c r="D1" s="10" t="s">
        <v>37</v>
      </c>
      <c r="E1" s="2" t="s">
        <v>2</v>
      </c>
    </row>
    <row r="2" spans="1:5" s="11" customFormat="1" ht="5.25" customHeight="1" x14ac:dyDescent="0.25">
      <c r="A2" s="3"/>
      <c r="B2" s="21"/>
      <c r="C2" s="21"/>
    </row>
    <row r="3" spans="1:5" s="22" customFormat="1" x14ac:dyDescent="0.25">
      <c r="A3" s="3"/>
      <c r="B3" s="6"/>
      <c r="C3" s="6"/>
      <c r="D3" s="2"/>
      <c r="E3" s="2"/>
    </row>
    <row r="4" spans="1:5" s="22" customFormat="1" x14ac:dyDescent="0.25">
      <c r="A4" s="3"/>
      <c r="B4" s="6"/>
      <c r="C4" s="6"/>
      <c r="D4" s="2"/>
      <c r="E4" s="2"/>
    </row>
    <row r="5" spans="1:5" s="22" customFormat="1" x14ac:dyDescent="0.25">
      <c r="A5" s="3"/>
      <c r="B5" s="6"/>
      <c r="C5" s="6"/>
      <c r="D5" s="6"/>
      <c r="E5" s="2"/>
    </row>
    <row r="6" spans="1:5" s="22" customFormat="1" x14ac:dyDescent="0.25">
      <c r="A6" s="3"/>
      <c r="B6" s="6" t="s">
        <v>3</v>
      </c>
      <c r="C6" s="6" t="s">
        <v>21</v>
      </c>
      <c r="D6" s="6" t="s">
        <v>4</v>
      </c>
      <c r="E6" s="2" t="s">
        <v>5</v>
      </c>
    </row>
    <row r="7" spans="1:5" s="28" customFormat="1" x14ac:dyDescent="0.25">
      <c r="A7" s="3" t="s">
        <v>7</v>
      </c>
      <c r="B7" s="23">
        <v>132</v>
      </c>
      <c r="C7" s="23" t="s">
        <v>7</v>
      </c>
      <c r="D7" s="40">
        <f>'Lines - costing model'!J7</f>
        <v>150</v>
      </c>
      <c r="E7" s="47">
        <f>'Lines - costing model'!AB7</f>
        <v>2893.3333333333339</v>
      </c>
    </row>
    <row r="8" spans="1:5" s="28" customFormat="1" x14ac:dyDescent="0.25">
      <c r="A8" s="3" t="s">
        <v>7</v>
      </c>
      <c r="B8" s="23">
        <v>132</v>
      </c>
      <c r="C8" s="23" t="s">
        <v>8</v>
      </c>
      <c r="D8" s="40">
        <f>'Lines - costing model'!J8</f>
        <v>300</v>
      </c>
      <c r="E8" s="47">
        <f>'Lines - costing model'!AB8</f>
        <v>1586.666666666667</v>
      </c>
    </row>
    <row r="9" spans="1:5" s="28" customFormat="1" x14ac:dyDescent="0.25">
      <c r="A9" s="3" t="s">
        <v>7</v>
      </c>
      <c r="B9" s="23">
        <v>132</v>
      </c>
      <c r="C9" s="23" t="s">
        <v>9</v>
      </c>
      <c r="D9" s="40">
        <f>'Lines - costing model'!J9</f>
        <v>360</v>
      </c>
      <c r="E9" s="47">
        <f>'Lines - costing model'!AB9</f>
        <v>1438.8888888888891</v>
      </c>
    </row>
    <row r="10" spans="1:5" s="13" customFormat="1" x14ac:dyDescent="0.25">
      <c r="A10" s="3" t="s">
        <v>7</v>
      </c>
      <c r="B10" s="23">
        <v>110</v>
      </c>
      <c r="C10" s="23" t="s">
        <v>7</v>
      </c>
      <c r="D10" s="40">
        <f>'Lines - costing model'!J10</f>
        <v>125</v>
      </c>
      <c r="E10" s="47">
        <f>'Lines - costing model'!AB10</f>
        <v>3472.0000000000005</v>
      </c>
    </row>
    <row r="11" spans="1:5" s="13" customFormat="1" x14ac:dyDescent="0.25">
      <c r="A11" s="3" t="s">
        <v>7</v>
      </c>
      <c r="B11" s="23">
        <v>110</v>
      </c>
      <c r="C11" s="23" t="s">
        <v>8</v>
      </c>
      <c r="D11" s="40">
        <f>'Lines - costing model'!J11</f>
        <v>250</v>
      </c>
      <c r="E11" s="47">
        <f>'Lines - costing model'!AB11</f>
        <v>1904.0000000000002</v>
      </c>
    </row>
    <row r="12" spans="1:5" s="13" customFormat="1" x14ac:dyDescent="0.25">
      <c r="A12" s="3" t="s">
        <v>7</v>
      </c>
      <c r="B12" s="23">
        <v>110</v>
      </c>
      <c r="C12" s="23" t="s">
        <v>9</v>
      </c>
      <c r="D12" s="40">
        <f>'Lines - costing model'!J12</f>
        <v>300</v>
      </c>
      <c r="E12" s="47">
        <f>'Lines - costing model'!AB12</f>
        <v>1726.666666666667</v>
      </c>
    </row>
    <row r="13" spans="1:5" s="13" customFormat="1" x14ac:dyDescent="0.25">
      <c r="A13" s="3" t="s">
        <v>7</v>
      </c>
      <c r="B13" s="23">
        <v>220</v>
      </c>
      <c r="C13" s="23" t="s">
        <v>7</v>
      </c>
      <c r="D13" s="40">
        <f>'Lines - costing model'!J13</f>
        <v>300</v>
      </c>
      <c r="E13" s="47">
        <f>'Lines - costing model'!AB13</f>
        <v>2531.6666666666665</v>
      </c>
    </row>
    <row r="14" spans="1:5" s="13" customFormat="1" x14ac:dyDescent="0.25">
      <c r="A14" s="3" t="s">
        <v>7</v>
      </c>
      <c r="B14" s="23">
        <v>220</v>
      </c>
      <c r="C14" s="23" t="s">
        <v>8</v>
      </c>
      <c r="D14" s="40">
        <f>'Lines - costing model'!J14</f>
        <v>600</v>
      </c>
      <c r="E14" s="47">
        <f>'Lines - costing model'!AB14</f>
        <v>1388.3333333333333</v>
      </c>
    </row>
    <row r="15" spans="1:5" s="13" customFormat="1" x14ac:dyDescent="0.25">
      <c r="A15" s="3" t="s">
        <v>7</v>
      </c>
      <c r="B15" s="23">
        <v>220</v>
      </c>
      <c r="C15" s="23" t="s">
        <v>9</v>
      </c>
      <c r="D15" s="40">
        <f>'Lines - costing model'!J15</f>
        <v>720</v>
      </c>
      <c r="E15" s="47">
        <f>'Lines - costing model'!AB15</f>
        <v>1259.0277777777778</v>
      </c>
    </row>
    <row r="16" spans="1:5" s="13" customFormat="1" x14ac:dyDescent="0.25">
      <c r="A16" s="3" t="s">
        <v>7</v>
      </c>
      <c r="B16" s="23">
        <v>275</v>
      </c>
      <c r="C16" s="23" t="s">
        <v>7</v>
      </c>
      <c r="D16" s="40">
        <f>'Lines - costing model'!J16</f>
        <v>500</v>
      </c>
      <c r="E16" s="47">
        <f>'Lines - costing model'!AB16</f>
        <v>1559</v>
      </c>
    </row>
    <row r="17" spans="1:5" s="13" customFormat="1" x14ac:dyDescent="0.25">
      <c r="A17" s="3" t="s">
        <v>7</v>
      </c>
      <c r="B17" s="23">
        <v>275</v>
      </c>
      <c r="C17" s="23" t="s">
        <v>8</v>
      </c>
      <c r="D17" s="40">
        <f>'Lines - costing model'!J17</f>
        <v>1000</v>
      </c>
      <c r="E17" s="47">
        <f>'Lines - costing model'!AB17</f>
        <v>853</v>
      </c>
    </row>
    <row r="18" spans="1:5" s="13" customFormat="1" x14ac:dyDescent="0.25">
      <c r="A18" s="3" t="s">
        <v>7</v>
      </c>
      <c r="B18" s="23">
        <v>275</v>
      </c>
      <c r="C18" s="23" t="s">
        <v>9</v>
      </c>
      <c r="D18" s="40">
        <f>'Lines - costing model'!J18</f>
        <v>1200</v>
      </c>
      <c r="E18" s="47">
        <f>'Lines - costing model'!AB18</f>
        <v>772.08333333333337</v>
      </c>
    </row>
    <row r="19" spans="1:5" s="13" customFormat="1" x14ac:dyDescent="0.25">
      <c r="A19" s="3" t="s">
        <v>7</v>
      </c>
      <c r="B19" s="23">
        <v>330</v>
      </c>
      <c r="C19" s="23" t="s">
        <v>7</v>
      </c>
      <c r="D19" s="40">
        <f>'Lines - costing model'!J19</f>
        <v>600</v>
      </c>
      <c r="E19" s="47">
        <f>'Lines - costing model'!AB19</f>
        <v>1315.8333333333333</v>
      </c>
    </row>
    <row r="20" spans="1:5" s="13" customFormat="1" x14ac:dyDescent="0.25">
      <c r="A20" s="3" t="s">
        <v>7</v>
      </c>
      <c r="B20" s="23">
        <v>330</v>
      </c>
      <c r="C20" s="23" t="s">
        <v>8</v>
      </c>
      <c r="D20" s="40">
        <f>'Lines - costing model'!J20</f>
        <v>1200</v>
      </c>
      <c r="E20" s="47">
        <f>'Lines - costing model'!AB20</f>
        <v>719.16666666666663</v>
      </c>
    </row>
    <row r="21" spans="1:5" s="13" customFormat="1" x14ac:dyDescent="0.25">
      <c r="A21" s="3" t="s">
        <v>7</v>
      </c>
      <c r="B21" s="23">
        <v>330</v>
      </c>
      <c r="C21" s="23" t="s">
        <v>9</v>
      </c>
      <c r="D21" s="40">
        <f>'Lines - costing model'!J21</f>
        <v>1440</v>
      </c>
      <c r="E21" s="47">
        <f>'Lines - costing model'!AB21</f>
        <v>650.34722222222229</v>
      </c>
    </row>
    <row r="22" spans="1:5" s="13" customFormat="1" x14ac:dyDescent="0.25">
      <c r="A22" s="3" t="s">
        <v>7</v>
      </c>
      <c r="B22" s="23">
        <v>500</v>
      </c>
      <c r="C22" s="23" t="s">
        <v>7</v>
      </c>
      <c r="D22" s="40">
        <f>'Lines - costing model'!J22</f>
        <v>1250</v>
      </c>
      <c r="E22" s="47">
        <f>'Lines - costing model'!AB22</f>
        <v>982.00000000000011</v>
      </c>
    </row>
    <row r="23" spans="1:5" s="13" customFormat="1" x14ac:dyDescent="0.25">
      <c r="A23" s="3" t="s">
        <v>7</v>
      </c>
      <c r="B23" s="23">
        <v>500</v>
      </c>
      <c r="C23" s="23" t="s">
        <v>8</v>
      </c>
      <c r="D23" s="40">
        <f>'Lines - costing model'!J23</f>
        <v>2500</v>
      </c>
      <c r="E23" s="47">
        <f>'Lines - costing model'!AB23</f>
        <v>537.20000000000005</v>
      </c>
    </row>
    <row r="24" spans="1:5" s="13" customFormat="1" x14ac:dyDescent="0.25">
      <c r="A24" s="3" t="s">
        <v>7</v>
      </c>
      <c r="B24" s="23">
        <v>500</v>
      </c>
      <c r="C24" s="23" t="s">
        <v>9</v>
      </c>
      <c r="D24" s="40">
        <f>'Lines - costing model'!J24</f>
        <v>3000</v>
      </c>
      <c r="E24" s="47">
        <f>'Lines - costing model'!AB24</f>
        <v>486.16666666666674</v>
      </c>
    </row>
    <row r="25" spans="1:5" x14ac:dyDescent="0.25">
      <c r="D25" s="14"/>
    </row>
    <row r="26" spans="1:5" x14ac:dyDescent="0.25">
      <c r="D26" s="15"/>
    </row>
    <row r="27" spans="1:5" x14ac:dyDescent="0.25">
      <c r="D27" s="15"/>
    </row>
  </sheetData>
  <sheetProtection insertColumns="0" insertRows="0"/>
  <pageMargins left="0.7" right="0.7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D32"/>
  <sheetViews>
    <sheetView showGridLines="0" zoomScale="90" zoomScaleNormal="90" workbookViewId="0"/>
  </sheetViews>
  <sheetFormatPr defaultRowHeight="15" x14ac:dyDescent="0.25"/>
  <cols>
    <col min="1" max="1" width="2" style="69" customWidth="1"/>
    <col min="2" max="2" width="11.42578125" style="68" bestFit="1" customWidth="1"/>
    <col min="3" max="3" width="15.42578125" style="68" bestFit="1" customWidth="1"/>
    <col min="4" max="4" width="52.42578125" style="70" customWidth="1"/>
    <col min="5" max="16384" width="9.140625" style="69"/>
  </cols>
  <sheetData>
    <row r="2" spans="2:4" x14ac:dyDescent="0.25">
      <c r="B2" s="68" t="s">
        <v>31</v>
      </c>
    </row>
    <row r="3" spans="2:4" x14ac:dyDescent="0.25">
      <c r="B3" s="71" t="s">
        <v>98</v>
      </c>
      <c r="C3" s="71" t="s">
        <v>29</v>
      </c>
      <c r="D3" s="72" t="s">
        <v>30</v>
      </c>
    </row>
    <row r="4" spans="2:4" ht="30" x14ac:dyDescent="0.25">
      <c r="B4" s="68" t="s">
        <v>7</v>
      </c>
      <c r="C4" s="68">
        <v>1</v>
      </c>
      <c r="D4" s="70" t="s">
        <v>82</v>
      </c>
    </row>
    <row r="5" spans="2:4" ht="30" x14ac:dyDescent="0.25">
      <c r="B5" s="68" t="s">
        <v>80</v>
      </c>
      <c r="C5" s="68">
        <v>2</v>
      </c>
      <c r="D5" s="70" t="s">
        <v>81</v>
      </c>
    </row>
    <row r="7" spans="2:4" x14ac:dyDescent="0.25">
      <c r="B7" s="73" t="s">
        <v>32</v>
      </c>
    </row>
    <row r="8" spans="2:4" x14ac:dyDescent="0.25">
      <c r="B8" s="71" t="s">
        <v>98</v>
      </c>
      <c r="C8" s="71" t="s">
        <v>29</v>
      </c>
      <c r="D8" s="72" t="s">
        <v>30</v>
      </c>
    </row>
    <row r="9" spans="2:4" ht="30" x14ac:dyDescent="0.25">
      <c r="B9" s="68" t="s">
        <v>83</v>
      </c>
      <c r="C9" s="68">
        <v>1</v>
      </c>
      <c r="D9" s="74" t="s">
        <v>85</v>
      </c>
    </row>
    <row r="10" spans="2:4" ht="30" x14ac:dyDescent="0.25">
      <c r="B10" s="68" t="s">
        <v>84</v>
      </c>
      <c r="C10" s="68">
        <v>1.2</v>
      </c>
      <c r="D10" s="74" t="s">
        <v>86</v>
      </c>
    </row>
    <row r="11" spans="2:4" x14ac:dyDescent="0.25">
      <c r="D11" s="74"/>
    </row>
    <row r="12" spans="2:4" x14ac:dyDescent="0.25">
      <c r="B12" s="73" t="s">
        <v>13</v>
      </c>
    </row>
    <row r="13" spans="2:4" x14ac:dyDescent="0.25">
      <c r="B13" s="71" t="s">
        <v>98</v>
      </c>
      <c r="C13" s="71" t="s">
        <v>29</v>
      </c>
      <c r="D13" s="72" t="s">
        <v>30</v>
      </c>
    </row>
    <row r="14" spans="2:4" x14ac:dyDescent="0.25">
      <c r="B14" s="68" t="s">
        <v>87</v>
      </c>
      <c r="C14" s="68">
        <v>1</v>
      </c>
      <c r="D14" s="74" t="s">
        <v>33</v>
      </c>
    </row>
    <row r="15" spans="2:4" x14ac:dyDescent="0.25">
      <c r="B15" s="68" t="s">
        <v>88</v>
      </c>
      <c r="C15" s="68">
        <v>1.2</v>
      </c>
      <c r="D15" s="74" t="s">
        <v>34</v>
      </c>
    </row>
    <row r="16" spans="2:4" x14ac:dyDescent="0.25">
      <c r="B16" s="68" t="s">
        <v>9</v>
      </c>
      <c r="C16" s="68">
        <v>1.4</v>
      </c>
      <c r="D16" s="74" t="s">
        <v>92</v>
      </c>
    </row>
    <row r="18" spans="2:4" x14ac:dyDescent="0.25">
      <c r="B18" s="73" t="s">
        <v>26</v>
      </c>
    </row>
    <row r="19" spans="2:4" x14ac:dyDescent="0.25">
      <c r="B19" s="71" t="s">
        <v>98</v>
      </c>
      <c r="C19" s="71" t="s">
        <v>29</v>
      </c>
      <c r="D19" s="72" t="s">
        <v>30</v>
      </c>
    </row>
    <row r="20" spans="2:4" x14ac:dyDescent="0.25">
      <c r="B20" s="68" t="s">
        <v>89</v>
      </c>
      <c r="C20" s="68">
        <v>1</v>
      </c>
      <c r="D20" s="74" t="s">
        <v>308</v>
      </c>
    </row>
    <row r="21" spans="2:4" x14ac:dyDescent="0.25">
      <c r="B21" s="68" t="s">
        <v>90</v>
      </c>
      <c r="C21" s="68">
        <v>1.2</v>
      </c>
      <c r="D21" s="74" t="s">
        <v>309</v>
      </c>
    </row>
    <row r="22" spans="2:4" ht="30" x14ac:dyDescent="0.25">
      <c r="B22" s="68" t="s">
        <v>91</v>
      </c>
      <c r="C22" s="68">
        <v>1.4</v>
      </c>
      <c r="D22" s="74" t="s">
        <v>96</v>
      </c>
    </row>
    <row r="24" spans="2:4" x14ac:dyDescent="0.25">
      <c r="B24" s="73" t="s">
        <v>97</v>
      </c>
    </row>
    <row r="25" spans="2:4" x14ac:dyDescent="0.25">
      <c r="B25" s="71" t="s">
        <v>98</v>
      </c>
      <c r="C25" s="71" t="s">
        <v>29</v>
      </c>
      <c r="D25" s="72" t="s">
        <v>30</v>
      </c>
    </row>
    <row r="26" spans="2:4" x14ac:dyDescent="0.25">
      <c r="B26" s="68" t="s">
        <v>87</v>
      </c>
      <c r="C26" s="68">
        <v>1</v>
      </c>
      <c r="D26" s="74" t="s">
        <v>310</v>
      </c>
    </row>
    <row r="27" spans="2:4" x14ac:dyDescent="0.25">
      <c r="B27" s="68" t="s">
        <v>88</v>
      </c>
      <c r="C27" s="68">
        <v>1.5</v>
      </c>
      <c r="D27" s="74" t="s">
        <v>311</v>
      </c>
    </row>
    <row r="28" spans="2:4" x14ac:dyDescent="0.25">
      <c r="D28" s="74"/>
    </row>
    <row r="29" spans="2:4" x14ac:dyDescent="0.25">
      <c r="B29" s="68" t="s">
        <v>28</v>
      </c>
    </row>
    <row r="30" spans="2:4" x14ac:dyDescent="0.25">
      <c r="B30" s="71" t="s">
        <v>98</v>
      </c>
      <c r="C30" s="71" t="s">
        <v>29</v>
      </c>
      <c r="D30" s="72" t="s">
        <v>30</v>
      </c>
    </row>
    <row r="31" spans="2:4" ht="17.25" customHeight="1" x14ac:dyDescent="0.25">
      <c r="B31" s="68" t="s">
        <v>93</v>
      </c>
      <c r="C31" s="68">
        <v>1</v>
      </c>
      <c r="D31" s="74" t="s">
        <v>94</v>
      </c>
    </row>
    <row r="32" spans="2:4" x14ac:dyDescent="0.25">
      <c r="B32" s="68" t="s">
        <v>88</v>
      </c>
      <c r="C32" s="68">
        <v>8</v>
      </c>
      <c r="D32" s="74" t="s">
        <v>95</v>
      </c>
    </row>
  </sheetData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59999389629810485"/>
  </sheetPr>
  <dimension ref="A1:W99"/>
  <sheetViews>
    <sheetView workbookViewId="0"/>
  </sheetViews>
  <sheetFormatPr defaultRowHeight="15" x14ac:dyDescent="0.25"/>
  <cols>
    <col min="1" max="1" width="9.140625" customWidth="1"/>
    <col min="16" max="16" width="11.85546875" style="1" customWidth="1"/>
    <col min="17" max="17" width="11.28515625" style="1" customWidth="1"/>
    <col min="18" max="19" width="9.140625" style="1"/>
    <col min="20" max="20" width="12.28515625" style="1" customWidth="1"/>
    <col min="21" max="21" width="12" style="1" customWidth="1"/>
    <col min="22" max="22" width="11.42578125" style="1" customWidth="1"/>
    <col min="23" max="23" width="9.140625" style="75"/>
  </cols>
  <sheetData>
    <row r="1" spans="1:23" s="67" customFormat="1" ht="30" x14ac:dyDescent="0.25">
      <c r="A1" t="s">
        <v>285</v>
      </c>
      <c r="B1" t="s">
        <v>284</v>
      </c>
      <c r="C1" t="s">
        <v>283</v>
      </c>
      <c r="D1" t="s">
        <v>282</v>
      </c>
      <c r="E1" t="s">
        <v>192</v>
      </c>
      <c r="F1" t="s">
        <v>281</v>
      </c>
      <c r="G1" t="s">
        <v>73</v>
      </c>
      <c r="H1" t="s">
        <v>76</v>
      </c>
      <c r="I1" t="s">
        <v>280</v>
      </c>
      <c r="J1" t="s">
        <v>279</v>
      </c>
      <c r="K1" t="s">
        <v>278</v>
      </c>
      <c r="L1" t="s">
        <v>277</v>
      </c>
      <c r="M1" t="s">
        <v>276</v>
      </c>
      <c r="N1" t="s">
        <v>275</v>
      </c>
      <c r="O1" t="s">
        <v>274</v>
      </c>
      <c r="P1" s="77" t="s">
        <v>273</v>
      </c>
      <c r="Q1" s="77" t="s">
        <v>272</v>
      </c>
      <c r="R1" s="77" t="s">
        <v>13</v>
      </c>
      <c r="S1" s="77" t="s">
        <v>271</v>
      </c>
      <c r="T1" s="77" t="s">
        <v>270</v>
      </c>
      <c r="U1" s="77" t="s">
        <v>28</v>
      </c>
      <c r="V1" s="77" t="s">
        <v>269</v>
      </c>
      <c r="W1" s="76"/>
    </row>
    <row r="2" spans="1:23" x14ac:dyDescent="0.25">
      <c r="A2" t="s">
        <v>268</v>
      </c>
      <c r="B2" t="s">
        <v>267</v>
      </c>
      <c r="C2" t="s">
        <v>133</v>
      </c>
      <c r="D2">
        <v>32.23726568</v>
      </c>
      <c r="E2">
        <v>132.5</v>
      </c>
      <c r="F2">
        <v>132.5</v>
      </c>
      <c r="G2" t="s">
        <v>7</v>
      </c>
      <c r="H2" t="s">
        <v>7</v>
      </c>
      <c r="I2">
        <v>0.49382500000000001</v>
      </c>
      <c r="J2">
        <v>2</v>
      </c>
      <c r="K2" t="s">
        <v>99</v>
      </c>
      <c r="L2">
        <v>220</v>
      </c>
      <c r="M2">
        <v>220</v>
      </c>
      <c r="N2" t="s">
        <v>8</v>
      </c>
      <c r="O2">
        <v>1</v>
      </c>
      <c r="P2" s="1" t="s">
        <v>7</v>
      </c>
      <c r="Q2" s="1" t="s">
        <v>83</v>
      </c>
      <c r="R2" s="1" t="s">
        <v>87</v>
      </c>
      <c r="S2" s="1" t="s">
        <v>89</v>
      </c>
      <c r="T2" s="1" t="s">
        <v>87</v>
      </c>
      <c r="U2" s="1" t="s">
        <v>93</v>
      </c>
      <c r="V2" s="1">
        <f>IF(G2="T",1,IF(U2="U",VLOOKUP(U2,'Attribute scale factors'!$B$31:$C$32,2,FALSE),IF(P2="S",(VLOOKUP(P2,'Attribute scale factors'!$B$4:$C$5,2,FALSE)*VLOOKUP(T2,'Attribute scale factors'!$B$26:$C$28,2,FALSE)*VLOOKUP(U2,'Attribute scale factors'!$B$31:$C$32,2,FALSE)),(VLOOKUP(P2,'Attribute scale factors'!$B$4:$C$5,2,FALSE)*VLOOKUP(Q2,'Attribute scale factors'!$B$9:$C$10,2,FALSE)*VLOOKUP(R2,'Attribute scale factors'!$B$14:$C$16,2,FALSE)*VLOOKUP(S2,'Attribute scale factors'!$B$20:$C$22,2,FALSE)*VLOOKUP(T2,'Attribute scale factors'!$B$26:$C$28,2,FALSE)*VLOOKUP(U2,'Attribute scale factors'!$B$31:$C$32,2,FALSE)))))</f>
        <v>1</v>
      </c>
      <c r="W2" s="49"/>
    </row>
    <row r="3" spans="1:23" x14ac:dyDescent="0.25">
      <c r="A3" t="s">
        <v>266</v>
      </c>
      <c r="B3" t="s">
        <v>265</v>
      </c>
      <c r="C3" t="s">
        <v>215</v>
      </c>
      <c r="D3">
        <v>38.314178439999999</v>
      </c>
      <c r="E3">
        <v>428.5</v>
      </c>
      <c r="F3">
        <v>428.5</v>
      </c>
      <c r="G3" t="s">
        <v>7</v>
      </c>
      <c r="H3" t="s">
        <v>8</v>
      </c>
      <c r="I3">
        <v>0</v>
      </c>
      <c r="J3">
        <v>2</v>
      </c>
      <c r="K3" t="s">
        <v>99</v>
      </c>
      <c r="L3">
        <v>330</v>
      </c>
      <c r="M3">
        <v>330</v>
      </c>
      <c r="N3" t="s">
        <v>8</v>
      </c>
      <c r="O3">
        <v>1</v>
      </c>
      <c r="P3" s="1" t="s">
        <v>7</v>
      </c>
      <c r="Q3" s="1" t="s">
        <v>83</v>
      </c>
      <c r="R3" s="1" t="s">
        <v>87</v>
      </c>
      <c r="S3" s="1" t="s">
        <v>89</v>
      </c>
      <c r="T3" s="1" t="s">
        <v>87</v>
      </c>
      <c r="U3" s="1" t="s">
        <v>93</v>
      </c>
      <c r="V3" s="1">
        <f>IF(G3="T",1,IF(U3="U",VLOOKUP(U3,'Attribute scale factors'!$B$31:$C$32,2,FALSE),IF(P3="S",(VLOOKUP(P3,'Attribute scale factors'!$B$4:$C$5,2,FALSE)*VLOOKUP(T3,'Attribute scale factors'!$B$26:$C$28,2,FALSE)*VLOOKUP(U3,'Attribute scale factors'!$B$31:$C$32,2,FALSE)),(VLOOKUP(P3,'Attribute scale factors'!$B$4:$C$5,2,FALSE)*VLOOKUP(Q3,'Attribute scale factors'!$B$9:$C$10,2,FALSE)*VLOOKUP(R3,'Attribute scale factors'!$B$14:$C$16,2,FALSE)*VLOOKUP(S3,'Attribute scale factors'!$B$20:$C$22,2,FALSE)*VLOOKUP(T3,'Attribute scale factors'!$B$26:$C$28,2,FALSE)*VLOOKUP(U3,'Attribute scale factors'!$B$31:$C$32,2,FALSE)))))</f>
        <v>1</v>
      </c>
    </row>
    <row r="4" spans="1:23" x14ac:dyDescent="0.25">
      <c r="A4" t="s">
        <v>264</v>
      </c>
      <c r="B4" t="s">
        <v>263</v>
      </c>
      <c r="C4" t="s">
        <v>218</v>
      </c>
      <c r="D4">
        <v>22.1238931</v>
      </c>
      <c r="E4">
        <v>357.5</v>
      </c>
      <c r="F4">
        <v>357.5</v>
      </c>
      <c r="G4" t="s">
        <v>7</v>
      </c>
      <c r="H4" t="s">
        <v>7</v>
      </c>
      <c r="I4">
        <v>111.72438940000001</v>
      </c>
      <c r="J4">
        <v>2</v>
      </c>
      <c r="K4" t="s">
        <v>99</v>
      </c>
      <c r="L4">
        <v>330</v>
      </c>
      <c r="M4">
        <v>330</v>
      </c>
      <c r="N4" t="s">
        <v>8</v>
      </c>
      <c r="O4">
        <v>1</v>
      </c>
      <c r="P4" s="1" t="s">
        <v>7</v>
      </c>
      <c r="Q4" s="1" t="s">
        <v>83</v>
      </c>
      <c r="R4" s="1" t="s">
        <v>87</v>
      </c>
      <c r="S4" s="1" t="s">
        <v>89</v>
      </c>
      <c r="T4" s="1" t="s">
        <v>87</v>
      </c>
      <c r="U4" s="1" t="s">
        <v>93</v>
      </c>
      <c r="V4" s="1">
        <f>IF(G4="T",1,IF(U4="U",VLOOKUP(U4,'Attribute scale factors'!$B$31:$C$32,2,FALSE),IF(P4="S",(VLOOKUP(P4,'Attribute scale factors'!$B$4:$C$5,2,FALSE)*VLOOKUP(T4,'Attribute scale factors'!$B$26:$C$28,2,FALSE)*VLOOKUP(U4,'Attribute scale factors'!$B$31:$C$32,2,FALSE)),(VLOOKUP(P4,'Attribute scale factors'!$B$4:$C$5,2,FALSE)*VLOOKUP(Q4,'Attribute scale factors'!$B$9:$C$10,2,FALSE)*VLOOKUP(R4,'Attribute scale factors'!$B$14:$C$16,2,FALSE)*VLOOKUP(S4,'Attribute scale factors'!$B$20:$C$22,2,FALSE)*VLOOKUP(T4,'Attribute scale factors'!$B$26:$C$28,2,FALSE)*VLOOKUP(U4,'Attribute scale factors'!$B$31:$C$32,2,FALSE)))))</f>
        <v>1</v>
      </c>
    </row>
    <row r="5" spans="1:23" x14ac:dyDescent="0.25">
      <c r="A5" t="s">
        <v>262</v>
      </c>
      <c r="B5" t="s">
        <v>261</v>
      </c>
      <c r="C5" t="s">
        <v>250</v>
      </c>
      <c r="D5">
        <v>11.28668143</v>
      </c>
      <c r="E5">
        <v>34.5</v>
      </c>
      <c r="F5">
        <v>45.5</v>
      </c>
      <c r="G5" t="s">
        <v>7</v>
      </c>
      <c r="H5" t="s">
        <v>7</v>
      </c>
      <c r="I5">
        <v>0.49382500000000001</v>
      </c>
      <c r="J5">
        <v>2</v>
      </c>
      <c r="K5" t="s">
        <v>99</v>
      </c>
      <c r="L5">
        <v>132</v>
      </c>
      <c r="M5">
        <v>132</v>
      </c>
      <c r="N5" t="s">
        <v>8</v>
      </c>
      <c r="O5">
        <v>1</v>
      </c>
      <c r="P5" s="1" t="s">
        <v>7</v>
      </c>
      <c r="Q5" s="1" t="s">
        <v>83</v>
      </c>
      <c r="R5" s="1" t="s">
        <v>87</v>
      </c>
      <c r="S5" s="1" t="s">
        <v>89</v>
      </c>
      <c r="T5" s="1" t="s">
        <v>87</v>
      </c>
      <c r="U5" s="1" t="s">
        <v>93</v>
      </c>
      <c r="V5" s="1">
        <f>IF(G5="T",1,IF(U5="U",VLOOKUP(U5,'Attribute scale factors'!$B$31:$C$32,2,FALSE),IF(P5="S",(VLOOKUP(P5,'Attribute scale factors'!$B$4:$C$5,2,FALSE)*VLOOKUP(T5,'Attribute scale factors'!$B$26:$C$28,2,FALSE)*VLOOKUP(U5,'Attribute scale factors'!$B$31:$C$32,2,FALSE)),(VLOOKUP(P5,'Attribute scale factors'!$B$4:$C$5,2,FALSE)*VLOOKUP(Q5,'Attribute scale factors'!$B$9:$C$10,2,FALSE)*VLOOKUP(R5,'Attribute scale factors'!$B$14:$C$16,2,FALSE)*VLOOKUP(S5,'Attribute scale factors'!$B$20:$C$22,2,FALSE)*VLOOKUP(T5,'Attribute scale factors'!$B$26:$C$28,2,FALSE)*VLOOKUP(U5,'Attribute scale factors'!$B$31:$C$32,2,FALSE)))))</f>
        <v>1</v>
      </c>
    </row>
    <row r="6" spans="1:23" x14ac:dyDescent="0.25">
      <c r="A6" t="s">
        <v>260</v>
      </c>
      <c r="B6" t="s">
        <v>259</v>
      </c>
      <c r="C6" t="s">
        <v>218</v>
      </c>
      <c r="D6">
        <v>34.223134950000002</v>
      </c>
      <c r="E6">
        <v>357.5</v>
      </c>
      <c r="F6">
        <v>357.5</v>
      </c>
      <c r="G6" t="s">
        <v>7</v>
      </c>
      <c r="H6" t="s">
        <v>7</v>
      </c>
      <c r="I6">
        <v>28.292493409999999</v>
      </c>
      <c r="J6">
        <v>2</v>
      </c>
      <c r="K6" t="s">
        <v>99</v>
      </c>
      <c r="L6">
        <v>330</v>
      </c>
      <c r="M6">
        <v>330</v>
      </c>
      <c r="N6" t="s">
        <v>8</v>
      </c>
      <c r="O6">
        <v>1</v>
      </c>
      <c r="P6" s="1" t="s">
        <v>7</v>
      </c>
      <c r="Q6" s="1" t="s">
        <v>83</v>
      </c>
      <c r="R6" s="1" t="s">
        <v>87</v>
      </c>
      <c r="S6" s="1" t="s">
        <v>89</v>
      </c>
      <c r="T6" s="1" t="s">
        <v>87</v>
      </c>
      <c r="U6" s="1" t="s">
        <v>93</v>
      </c>
      <c r="V6" s="1">
        <f>IF(G6="T",1,IF(U6="U",VLOOKUP(U6,'Attribute scale factors'!$B$31:$C$32,2,FALSE),IF(P6="S",(VLOOKUP(P6,'Attribute scale factors'!$B$4:$C$5,2,FALSE)*VLOOKUP(T6,'Attribute scale factors'!$B$26:$C$28,2,FALSE)*VLOOKUP(U6,'Attribute scale factors'!$B$31:$C$32,2,FALSE)),(VLOOKUP(P6,'Attribute scale factors'!$B$4:$C$5,2,FALSE)*VLOOKUP(Q6,'Attribute scale factors'!$B$9:$C$10,2,FALSE)*VLOOKUP(R6,'Attribute scale factors'!$B$14:$C$16,2,FALSE)*VLOOKUP(S6,'Attribute scale factors'!$B$20:$C$22,2,FALSE)*VLOOKUP(T6,'Attribute scale factors'!$B$26:$C$28,2,FALSE)*VLOOKUP(U6,'Attribute scale factors'!$B$31:$C$32,2,FALSE)))))</f>
        <v>1</v>
      </c>
    </row>
    <row r="7" spans="1:23" x14ac:dyDescent="0.25">
      <c r="A7" t="s">
        <v>258</v>
      </c>
      <c r="B7" t="s">
        <v>114</v>
      </c>
      <c r="C7" t="s">
        <v>257</v>
      </c>
      <c r="D7">
        <v>20.36659861</v>
      </c>
      <c r="E7">
        <v>496</v>
      </c>
      <c r="F7">
        <v>496</v>
      </c>
      <c r="G7" t="s">
        <v>7</v>
      </c>
      <c r="H7" t="s">
        <v>7</v>
      </c>
      <c r="I7">
        <v>0</v>
      </c>
      <c r="J7">
        <v>2</v>
      </c>
      <c r="K7" t="s">
        <v>99</v>
      </c>
      <c r="L7">
        <v>275</v>
      </c>
      <c r="M7">
        <v>275</v>
      </c>
      <c r="N7" t="s">
        <v>8</v>
      </c>
      <c r="O7">
        <v>1</v>
      </c>
      <c r="P7" s="1" t="s">
        <v>7</v>
      </c>
      <c r="Q7" s="1" t="s">
        <v>83</v>
      </c>
      <c r="R7" s="1" t="s">
        <v>87</v>
      </c>
      <c r="S7" s="1" t="s">
        <v>89</v>
      </c>
      <c r="T7" s="1" t="s">
        <v>87</v>
      </c>
      <c r="U7" s="1" t="s">
        <v>93</v>
      </c>
      <c r="V7" s="1">
        <f>IF(G7="T",1,IF(U7="U",VLOOKUP(U7,'Attribute scale factors'!$B$31:$C$32,2,FALSE),IF(P7="S",(VLOOKUP(P7,'Attribute scale factors'!$B$4:$C$5,2,FALSE)*VLOOKUP(T7,'Attribute scale factors'!$B$26:$C$28,2,FALSE)*VLOOKUP(U7,'Attribute scale factors'!$B$31:$C$32,2,FALSE)),(VLOOKUP(P7,'Attribute scale factors'!$B$4:$C$5,2,FALSE)*VLOOKUP(Q7,'Attribute scale factors'!$B$9:$C$10,2,FALSE)*VLOOKUP(R7,'Attribute scale factors'!$B$14:$C$16,2,FALSE)*VLOOKUP(S7,'Attribute scale factors'!$B$20:$C$22,2,FALSE)*VLOOKUP(T7,'Attribute scale factors'!$B$26:$C$28,2,FALSE)*VLOOKUP(U7,'Attribute scale factors'!$B$31:$C$32,2,FALSE)))))</f>
        <v>1</v>
      </c>
    </row>
    <row r="8" spans="1:23" x14ac:dyDescent="0.25">
      <c r="A8" t="s">
        <v>256</v>
      </c>
      <c r="B8" t="s">
        <v>254</v>
      </c>
      <c r="C8" t="s">
        <v>232</v>
      </c>
      <c r="D8">
        <v>240.03840289999999</v>
      </c>
      <c r="E8">
        <v>775</v>
      </c>
      <c r="F8">
        <v>775</v>
      </c>
      <c r="G8" t="s">
        <v>7</v>
      </c>
      <c r="H8" t="s">
        <v>9</v>
      </c>
      <c r="I8">
        <v>7.0999999049999998</v>
      </c>
      <c r="J8">
        <v>1</v>
      </c>
      <c r="K8" t="s">
        <v>99</v>
      </c>
      <c r="L8">
        <v>220</v>
      </c>
      <c r="M8">
        <v>220</v>
      </c>
      <c r="N8" t="s">
        <v>8</v>
      </c>
      <c r="O8">
        <v>1</v>
      </c>
      <c r="P8" s="1" t="s">
        <v>7</v>
      </c>
      <c r="Q8" s="1" t="s">
        <v>83</v>
      </c>
      <c r="R8" s="1" t="s">
        <v>87</v>
      </c>
      <c r="S8" s="1" t="s">
        <v>89</v>
      </c>
      <c r="T8" s="1" t="s">
        <v>87</v>
      </c>
      <c r="U8" s="1" t="s">
        <v>93</v>
      </c>
      <c r="V8" s="1">
        <f>IF(G8="T",1,IF(U8="U",VLOOKUP(U8,'Attribute scale factors'!$B$31:$C$32,2,FALSE),IF(P8="S",(VLOOKUP(P8,'Attribute scale factors'!$B$4:$C$5,2,FALSE)*VLOOKUP(T8,'Attribute scale factors'!$B$26:$C$28,2,FALSE)*VLOOKUP(U8,'Attribute scale factors'!$B$31:$C$32,2,FALSE)),(VLOOKUP(P8,'Attribute scale factors'!$B$4:$C$5,2,FALSE)*VLOOKUP(Q8,'Attribute scale factors'!$B$9:$C$10,2,FALSE)*VLOOKUP(R8,'Attribute scale factors'!$B$14:$C$16,2,FALSE)*VLOOKUP(S8,'Attribute scale factors'!$B$20:$C$22,2,FALSE)*VLOOKUP(T8,'Attribute scale factors'!$B$26:$C$28,2,FALSE)*VLOOKUP(U8,'Attribute scale factors'!$B$31:$C$32,2,FALSE)))))</f>
        <v>1</v>
      </c>
    </row>
    <row r="9" spans="1:23" x14ac:dyDescent="0.25">
      <c r="A9" t="s">
        <v>255</v>
      </c>
      <c r="B9" t="s">
        <v>254</v>
      </c>
      <c r="C9" t="s">
        <v>156</v>
      </c>
      <c r="D9">
        <v>114.3772132</v>
      </c>
      <c r="E9">
        <v>775.3</v>
      </c>
      <c r="F9">
        <v>775.3</v>
      </c>
      <c r="G9" t="s">
        <v>7</v>
      </c>
      <c r="H9" t="s">
        <v>9</v>
      </c>
      <c r="I9">
        <v>14.80000019</v>
      </c>
      <c r="J9">
        <v>1</v>
      </c>
      <c r="K9" t="s">
        <v>99</v>
      </c>
      <c r="L9">
        <v>220</v>
      </c>
      <c r="M9">
        <v>220</v>
      </c>
      <c r="N9" t="s">
        <v>8</v>
      </c>
      <c r="O9">
        <v>1</v>
      </c>
      <c r="P9" s="1" t="s">
        <v>7</v>
      </c>
      <c r="Q9" s="1" t="s">
        <v>83</v>
      </c>
      <c r="R9" s="1" t="s">
        <v>87</v>
      </c>
      <c r="S9" s="1" t="s">
        <v>89</v>
      </c>
      <c r="T9" s="1" t="s">
        <v>87</v>
      </c>
      <c r="U9" s="1" t="s">
        <v>93</v>
      </c>
      <c r="V9" s="1">
        <f>IF(G9="T",1,IF(U9="U",VLOOKUP(U9,'Attribute scale factors'!$B$31:$C$32,2,FALSE),IF(P9="S",(VLOOKUP(P9,'Attribute scale factors'!$B$4:$C$5,2,FALSE)*VLOOKUP(T9,'Attribute scale factors'!$B$26:$C$28,2,FALSE)*VLOOKUP(U9,'Attribute scale factors'!$B$31:$C$32,2,FALSE)),(VLOOKUP(P9,'Attribute scale factors'!$B$4:$C$5,2,FALSE)*VLOOKUP(Q9,'Attribute scale factors'!$B$9:$C$10,2,FALSE)*VLOOKUP(R9,'Attribute scale factors'!$B$14:$C$16,2,FALSE)*VLOOKUP(S9,'Attribute scale factors'!$B$20:$C$22,2,FALSE)*VLOOKUP(T9,'Attribute scale factors'!$B$26:$C$28,2,FALSE)*VLOOKUP(U9,'Attribute scale factors'!$B$31:$C$32,2,FALSE)))))</f>
        <v>1</v>
      </c>
    </row>
    <row r="10" spans="1:23" x14ac:dyDescent="0.25">
      <c r="A10" t="s">
        <v>212</v>
      </c>
      <c r="B10" t="s">
        <v>211</v>
      </c>
      <c r="C10" t="s">
        <v>210</v>
      </c>
      <c r="D10">
        <v>32.573291009999998</v>
      </c>
      <c r="E10">
        <v>0</v>
      </c>
      <c r="F10">
        <v>0</v>
      </c>
      <c r="G10" t="s">
        <v>79</v>
      </c>
      <c r="H10" t="s">
        <v>7</v>
      </c>
      <c r="I10">
        <v>1</v>
      </c>
      <c r="J10">
        <v>1</v>
      </c>
      <c r="K10" t="s">
        <v>99</v>
      </c>
      <c r="L10">
        <v>220</v>
      </c>
      <c r="M10">
        <v>500</v>
      </c>
      <c r="N10" t="s">
        <v>8</v>
      </c>
      <c r="O10">
        <v>1</v>
      </c>
      <c r="V10" s="1">
        <f>IF(G10="T",1,IF(U10="U",VLOOKUP(U10,'Attribute scale factors'!$B$31:$C$32,2,FALSE),IF(P10="S",(VLOOKUP(P10,'Attribute scale factors'!$B$4:$C$5,2,FALSE)*VLOOKUP(T10,'Attribute scale factors'!$B$26:$C$28,2,FALSE)*VLOOKUP(U10,'Attribute scale factors'!$B$31:$C$32,2,FALSE)),(VLOOKUP(P10,'Attribute scale factors'!$B$4:$C$5,2,FALSE)*VLOOKUP(Q10,'Attribute scale factors'!$B$9:$C$10,2,FALSE)*VLOOKUP(R10,'Attribute scale factors'!$B$14:$C$16,2,FALSE)*VLOOKUP(S10,'Attribute scale factors'!$B$20:$C$22,2,FALSE)*VLOOKUP(T10,'Attribute scale factors'!$B$26:$C$28,2,FALSE)*VLOOKUP(U10,'Attribute scale factors'!$B$31:$C$32,2,FALSE)))))</f>
        <v>1</v>
      </c>
    </row>
    <row r="11" spans="1:23" x14ac:dyDescent="0.25">
      <c r="A11" t="s">
        <v>212</v>
      </c>
      <c r="B11" t="s">
        <v>211</v>
      </c>
      <c r="C11" t="s">
        <v>210</v>
      </c>
      <c r="D11">
        <v>32.573291009999998</v>
      </c>
      <c r="E11">
        <v>0</v>
      </c>
      <c r="F11">
        <v>0</v>
      </c>
      <c r="G11" t="s">
        <v>79</v>
      </c>
      <c r="H11" t="s">
        <v>7</v>
      </c>
      <c r="I11">
        <v>1</v>
      </c>
      <c r="J11">
        <v>1</v>
      </c>
      <c r="K11" t="s">
        <v>99</v>
      </c>
      <c r="L11">
        <v>220</v>
      </c>
      <c r="M11">
        <v>500</v>
      </c>
      <c r="N11" t="s">
        <v>8</v>
      </c>
      <c r="O11">
        <v>1</v>
      </c>
      <c r="V11" s="1">
        <f>IF(G11="T",1,IF(U11="U",VLOOKUP(U11,'Attribute scale factors'!$B$31:$C$32,2,FALSE),IF(P11="S",(VLOOKUP(P11,'Attribute scale factors'!$B$4:$C$5,2,FALSE)*VLOOKUP(T11,'Attribute scale factors'!$B$26:$C$28,2,FALSE)*VLOOKUP(U11,'Attribute scale factors'!$B$31:$C$32,2,FALSE)),(VLOOKUP(P11,'Attribute scale factors'!$B$4:$C$5,2,FALSE)*VLOOKUP(Q11,'Attribute scale factors'!$B$9:$C$10,2,FALSE)*VLOOKUP(R11,'Attribute scale factors'!$B$14:$C$16,2,FALSE)*VLOOKUP(S11,'Attribute scale factors'!$B$20:$C$22,2,FALSE)*VLOOKUP(T11,'Attribute scale factors'!$B$26:$C$28,2,FALSE)*VLOOKUP(U11,'Attribute scale factors'!$B$31:$C$32,2,FALSE)))))</f>
        <v>1</v>
      </c>
    </row>
    <row r="12" spans="1:23" x14ac:dyDescent="0.25">
      <c r="A12" t="s">
        <v>212</v>
      </c>
      <c r="B12" t="s">
        <v>211</v>
      </c>
      <c r="C12" t="s">
        <v>210</v>
      </c>
      <c r="D12">
        <v>32.573291009999998</v>
      </c>
      <c r="E12">
        <v>0</v>
      </c>
      <c r="F12">
        <v>0</v>
      </c>
      <c r="G12" t="s">
        <v>79</v>
      </c>
      <c r="H12" t="s">
        <v>7</v>
      </c>
      <c r="I12">
        <v>1</v>
      </c>
      <c r="J12">
        <v>1</v>
      </c>
      <c r="K12" t="s">
        <v>99</v>
      </c>
      <c r="L12">
        <v>220</v>
      </c>
      <c r="M12">
        <v>500</v>
      </c>
      <c r="N12" t="s">
        <v>8</v>
      </c>
      <c r="O12">
        <v>1</v>
      </c>
      <c r="V12" s="1">
        <f>IF(G12="T",1,IF(U12="U",VLOOKUP(U12,'Attribute scale factors'!$B$31:$C$32,2,FALSE),IF(P12="S",(VLOOKUP(P12,'Attribute scale factors'!$B$4:$C$5,2,FALSE)*VLOOKUP(T12,'Attribute scale factors'!$B$26:$C$28,2,FALSE)*VLOOKUP(U12,'Attribute scale factors'!$B$31:$C$32,2,FALSE)),(VLOOKUP(P12,'Attribute scale factors'!$B$4:$C$5,2,FALSE)*VLOOKUP(Q12,'Attribute scale factors'!$B$9:$C$10,2,FALSE)*VLOOKUP(R12,'Attribute scale factors'!$B$14:$C$16,2,FALSE)*VLOOKUP(S12,'Attribute scale factors'!$B$20:$C$22,2,FALSE)*VLOOKUP(T12,'Attribute scale factors'!$B$26:$C$28,2,FALSE)*VLOOKUP(U12,'Attribute scale factors'!$B$31:$C$32,2,FALSE)))))</f>
        <v>1</v>
      </c>
    </row>
    <row r="13" spans="1:23" x14ac:dyDescent="0.25">
      <c r="A13" t="s">
        <v>247</v>
      </c>
      <c r="B13" t="s">
        <v>210</v>
      </c>
      <c r="C13" t="s">
        <v>113</v>
      </c>
      <c r="D13">
        <v>294.11764319999997</v>
      </c>
      <c r="E13">
        <v>1385.6</v>
      </c>
      <c r="F13">
        <v>1385.6</v>
      </c>
      <c r="G13" t="s">
        <v>7</v>
      </c>
      <c r="H13" t="s">
        <v>7</v>
      </c>
      <c r="I13">
        <v>31.799999239999998</v>
      </c>
      <c r="J13">
        <v>2</v>
      </c>
      <c r="K13" t="s">
        <v>99</v>
      </c>
      <c r="L13">
        <v>500</v>
      </c>
      <c r="M13">
        <v>500</v>
      </c>
      <c r="N13" t="s">
        <v>8</v>
      </c>
      <c r="O13">
        <v>1</v>
      </c>
      <c r="P13" s="1" t="s">
        <v>7</v>
      </c>
      <c r="Q13" s="1" t="s">
        <v>83</v>
      </c>
      <c r="R13" s="1" t="s">
        <v>87</v>
      </c>
      <c r="S13" s="1" t="s">
        <v>89</v>
      </c>
      <c r="T13" s="1" t="s">
        <v>87</v>
      </c>
      <c r="U13" s="1" t="s">
        <v>93</v>
      </c>
      <c r="V13" s="1">
        <f>IF(G13="T",1,IF(U13="U",VLOOKUP(U13,'Attribute scale factors'!$B$31:$C$32,2,FALSE),IF(P13="S",(VLOOKUP(P13,'Attribute scale factors'!$B$4:$C$5,2,FALSE)*VLOOKUP(T13,'Attribute scale factors'!$B$26:$C$28,2,FALSE)*VLOOKUP(U13,'Attribute scale factors'!$B$31:$C$32,2,FALSE)),(VLOOKUP(P13,'Attribute scale factors'!$B$4:$C$5,2,FALSE)*VLOOKUP(Q13,'Attribute scale factors'!$B$9:$C$10,2,FALSE)*VLOOKUP(R13,'Attribute scale factors'!$B$14:$C$16,2,FALSE)*VLOOKUP(S13,'Attribute scale factors'!$B$20:$C$22,2,FALSE)*VLOOKUP(T13,'Attribute scale factors'!$B$26:$C$28,2,FALSE)*VLOOKUP(U13,'Attribute scale factors'!$B$31:$C$32,2,FALSE)))))</f>
        <v>1</v>
      </c>
    </row>
    <row r="14" spans="1:23" x14ac:dyDescent="0.25">
      <c r="A14" t="s">
        <v>246</v>
      </c>
      <c r="B14" t="s">
        <v>241</v>
      </c>
      <c r="C14" t="s">
        <v>238</v>
      </c>
      <c r="D14">
        <v>12.63423899</v>
      </c>
      <c r="E14">
        <v>239.6</v>
      </c>
      <c r="F14">
        <v>239.6</v>
      </c>
      <c r="G14" t="s">
        <v>7</v>
      </c>
      <c r="H14" t="s">
        <v>7</v>
      </c>
      <c r="I14">
        <v>96</v>
      </c>
      <c r="J14">
        <v>1</v>
      </c>
      <c r="K14" t="s">
        <v>99</v>
      </c>
      <c r="L14">
        <v>220</v>
      </c>
      <c r="M14">
        <v>220</v>
      </c>
      <c r="N14" t="s">
        <v>8</v>
      </c>
      <c r="O14">
        <v>1</v>
      </c>
      <c r="P14" s="1" t="s">
        <v>7</v>
      </c>
      <c r="Q14" s="1" t="s">
        <v>83</v>
      </c>
      <c r="R14" s="1" t="s">
        <v>87</v>
      </c>
      <c r="S14" s="1" t="s">
        <v>89</v>
      </c>
      <c r="T14" s="1" t="s">
        <v>87</v>
      </c>
      <c r="U14" s="1" t="s">
        <v>93</v>
      </c>
      <c r="V14" s="1">
        <f>IF(G14="T",1,IF(U14="U",VLOOKUP(U14,'Attribute scale factors'!$B$31:$C$32,2,FALSE),IF(P14="S",(VLOOKUP(P14,'Attribute scale factors'!$B$4:$C$5,2,FALSE)*VLOOKUP(T14,'Attribute scale factors'!$B$26:$C$28,2,FALSE)*VLOOKUP(U14,'Attribute scale factors'!$B$31:$C$32,2,FALSE)),(VLOOKUP(P14,'Attribute scale factors'!$B$4:$C$5,2,FALSE)*VLOOKUP(Q14,'Attribute scale factors'!$B$9:$C$10,2,FALSE)*VLOOKUP(R14,'Attribute scale factors'!$B$14:$C$16,2,FALSE)*VLOOKUP(S14,'Attribute scale factors'!$B$20:$C$22,2,FALSE)*VLOOKUP(T14,'Attribute scale factors'!$B$26:$C$28,2,FALSE)*VLOOKUP(U14,'Attribute scale factors'!$B$31:$C$32,2,FALSE)))))</f>
        <v>1</v>
      </c>
    </row>
    <row r="15" spans="1:23" x14ac:dyDescent="0.25">
      <c r="A15" t="s">
        <v>245</v>
      </c>
      <c r="B15" t="s">
        <v>241</v>
      </c>
      <c r="C15" t="s">
        <v>208</v>
      </c>
      <c r="D15">
        <v>76.923069830000003</v>
      </c>
      <c r="E15">
        <v>420.1</v>
      </c>
      <c r="F15">
        <v>420.1</v>
      </c>
      <c r="G15" t="s">
        <v>7</v>
      </c>
      <c r="H15" t="s">
        <v>8</v>
      </c>
      <c r="I15">
        <v>33.734939760000003</v>
      </c>
      <c r="J15">
        <v>1</v>
      </c>
      <c r="K15" t="s">
        <v>99</v>
      </c>
      <c r="L15">
        <v>220</v>
      </c>
      <c r="M15">
        <v>220</v>
      </c>
      <c r="N15" t="s">
        <v>8</v>
      </c>
      <c r="O15">
        <v>1</v>
      </c>
      <c r="P15" s="1" t="s">
        <v>7</v>
      </c>
      <c r="Q15" s="1" t="s">
        <v>83</v>
      </c>
      <c r="R15" s="1" t="s">
        <v>87</v>
      </c>
      <c r="S15" s="1" t="s">
        <v>89</v>
      </c>
      <c r="T15" s="1" t="s">
        <v>87</v>
      </c>
      <c r="U15" s="1" t="s">
        <v>93</v>
      </c>
      <c r="V15" s="1">
        <f>IF(G15="T",1,IF(U15="U",VLOOKUP(U15,'Attribute scale factors'!$B$31:$C$32,2,FALSE),IF(P15="S",(VLOOKUP(P15,'Attribute scale factors'!$B$4:$C$5,2,FALSE)*VLOOKUP(T15,'Attribute scale factors'!$B$26:$C$28,2,FALSE)*VLOOKUP(U15,'Attribute scale factors'!$B$31:$C$32,2,FALSE)),(VLOOKUP(P15,'Attribute scale factors'!$B$4:$C$5,2,FALSE)*VLOOKUP(Q15,'Attribute scale factors'!$B$9:$C$10,2,FALSE)*VLOOKUP(R15,'Attribute scale factors'!$B$14:$C$16,2,FALSE)*VLOOKUP(S15,'Attribute scale factors'!$B$20:$C$22,2,FALSE)*VLOOKUP(T15,'Attribute scale factors'!$B$26:$C$28,2,FALSE)*VLOOKUP(U15,'Attribute scale factors'!$B$31:$C$32,2,FALSE)))))</f>
        <v>1</v>
      </c>
    </row>
    <row r="16" spans="1:23" x14ac:dyDescent="0.25">
      <c r="A16" t="s">
        <v>244</v>
      </c>
      <c r="B16" t="s">
        <v>241</v>
      </c>
      <c r="C16" t="s">
        <v>146</v>
      </c>
      <c r="D16">
        <v>25.062655929999998</v>
      </c>
      <c r="E16">
        <v>239.6</v>
      </c>
      <c r="F16">
        <v>239.6</v>
      </c>
      <c r="G16" t="s">
        <v>7</v>
      </c>
      <c r="H16" t="s">
        <v>7</v>
      </c>
      <c r="I16">
        <v>63.599998470000003</v>
      </c>
      <c r="J16">
        <v>2</v>
      </c>
      <c r="K16" t="s">
        <v>99</v>
      </c>
      <c r="L16">
        <v>220</v>
      </c>
      <c r="M16">
        <v>220</v>
      </c>
      <c r="N16" t="s">
        <v>8</v>
      </c>
      <c r="O16">
        <v>1</v>
      </c>
      <c r="P16" s="1" t="s">
        <v>7</v>
      </c>
      <c r="Q16" s="1" t="s">
        <v>83</v>
      </c>
      <c r="R16" s="1" t="s">
        <v>87</v>
      </c>
      <c r="S16" s="1" t="s">
        <v>89</v>
      </c>
      <c r="T16" s="1" t="s">
        <v>87</v>
      </c>
      <c r="U16" s="1" t="s">
        <v>93</v>
      </c>
      <c r="V16" s="1">
        <f>IF(G16="T",1,IF(U16="U",VLOOKUP(U16,'Attribute scale factors'!$B$31:$C$32,2,FALSE),IF(P16="S",(VLOOKUP(P16,'Attribute scale factors'!$B$4:$C$5,2,FALSE)*VLOOKUP(T16,'Attribute scale factors'!$B$26:$C$28,2,FALSE)*VLOOKUP(U16,'Attribute scale factors'!$B$31:$C$32,2,FALSE)),(VLOOKUP(P16,'Attribute scale factors'!$B$4:$C$5,2,FALSE)*VLOOKUP(Q16,'Attribute scale factors'!$B$9:$C$10,2,FALSE)*VLOOKUP(R16,'Attribute scale factors'!$B$14:$C$16,2,FALSE)*VLOOKUP(S16,'Attribute scale factors'!$B$20:$C$22,2,FALSE)*VLOOKUP(T16,'Attribute scale factors'!$B$26:$C$28,2,FALSE)*VLOOKUP(U16,'Attribute scale factors'!$B$31:$C$32,2,FALSE)))))</f>
        <v>1</v>
      </c>
    </row>
    <row r="17" spans="1:22" x14ac:dyDescent="0.25">
      <c r="A17" t="s">
        <v>243</v>
      </c>
      <c r="B17" t="s">
        <v>241</v>
      </c>
      <c r="C17" t="s">
        <v>145</v>
      </c>
      <c r="D17">
        <v>13.980148310000001</v>
      </c>
      <c r="E17">
        <v>325</v>
      </c>
      <c r="F17">
        <v>325</v>
      </c>
      <c r="G17" t="s">
        <v>7</v>
      </c>
      <c r="H17" t="s">
        <v>7</v>
      </c>
      <c r="I17">
        <v>114.5</v>
      </c>
      <c r="J17">
        <v>1</v>
      </c>
      <c r="K17" t="s">
        <v>99</v>
      </c>
      <c r="L17">
        <v>220</v>
      </c>
      <c r="M17">
        <v>220</v>
      </c>
      <c r="N17" t="s">
        <v>8</v>
      </c>
      <c r="O17">
        <v>1</v>
      </c>
      <c r="P17" s="1" t="s">
        <v>7</v>
      </c>
      <c r="Q17" s="1" t="s">
        <v>83</v>
      </c>
      <c r="R17" s="1" t="s">
        <v>87</v>
      </c>
      <c r="S17" s="1" t="s">
        <v>89</v>
      </c>
      <c r="T17" s="1" t="s">
        <v>87</v>
      </c>
      <c r="U17" s="1" t="s">
        <v>93</v>
      </c>
      <c r="V17" s="1">
        <f>IF(G17="T",1,IF(U17="U",VLOOKUP(U17,'Attribute scale factors'!$B$31:$C$32,2,FALSE),IF(P17="S",(VLOOKUP(P17,'Attribute scale factors'!$B$4:$C$5,2,FALSE)*VLOOKUP(T17,'Attribute scale factors'!$B$26:$C$28,2,FALSE)*VLOOKUP(U17,'Attribute scale factors'!$B$31:$C$32,2,FALSE)),(VLOOKUP(P17,'Attribute scale factors'!$B$4:$C$5,2,FALSE)*VLOOKUP(Q17,'Attribute scale factors'!$B$9:$C$10,2,FALSE)*VLOOKUP(R17,'Attribute scale factors'!$B$14:$C$16,2,FALSE)*VLOOKUP(S17,'Attribute scale factors'!$B$20:$C$22,2,FALSE)*VLOOKUP(T17,'Attribute scale factors'!$B$26:$C$28,2,FALSE)*VLOOKUP(U17,'Attribute scale factors'!$B$31:$C$32,2,FALSE)))))</f>
        <v>1</v>
      </c>
    </row>
    <row r="18" spans="1:22" x14ac:dyDescent="0.25">
      <c r="A18" t="s">
        <v>242</v>
      </c>
      <c r="B18" t="s">
        <v>241</v>
      </c>
      <c r="C18" t="s">
        <v>170</v>
      </c>
      <c r="D18">
        <v>41.841003520000001</v>
      </c>
      <c r="E18">
        <v>301</v>
      </c>
      <c r="F18">
        <v>301</v>
      </c>
      <c r="G18" t="s">
        <v>7</v>
      </c>
      <c r="H18" t="s">
        <v>7</v>
      </c>
      <c r="I18">
        <v>47.228915659999998</v>
      </c>
      <c r="J18">
        <v>1</v>
      </c>
      <c r="K18" t="s">
        <v>99</v>
      </c>
      <c r="L18">
        <v>220</v>
      </c>
      <c r="M18">
        <v>220</v>
      </c>
      <c r="N18" t="s">
        <v>8</v>
      </c>
      <c r="O18">
        <v>1</v>
      </c>
      <c r="P18" s="1" t="s">
        <v>7</v>
      </c>
      <c r="Q18" s="1" t="s">
        <v>83</v>
      </c>
      <c r="R18" s="1" t="s">
        <v>87</v>
      </c>
      <c r="S18" s="1" t="s">
        <v>89</v>
      </c>
      <c r="T18" s="1" t="s">
        <v>87</v>
      </c>
      <c r="U18" s="1" t="s">
        <v>93</v>
      </c>
      <c r="V18" s="1">
        <f>IF(G18="T",1,IF(U18="U",VLOOKUP(U18,'Attribute scale factors'!$B$31:$C$32,2,FALSE),IF(P18="S",(VLOOKUP(P18,'Attribute scale factors'!$B$4:$C$5,2,FALSE)*VLOOKUP(T18,'Attribute scale factors'!$B$26:$C$28,2,FALSE)*VLOOKUP(U18,'Attribute scale factors'!$B$31:$C$32,2,FALSE)),(VLOOKUP(P18,'Attribute scale factors'!$B$4:$C$5,2,FALSE)*VLOOKUP(Q18,'Attribute scale factors'!$B$9:$C$10,2,FALSE)*VLOOKUP(R18,'Attribute scale factors'!$B$14:$C$16,2,FALSE)*VLOOKUP(S18,'Attribute scale factors'!$B$20:$C$22,2,FALSE)*VLOOKUP(T18,'Attribute scale factors'!$B$26:$C$28,2,FALSE)*VLOOKUP(U18,'Attribute scale factors'!$B$31:$C$32,2,FALSE)))))</f>
        <v>1</v>
      </c>
    </row>
    <row r="19" spans="1:22" x14ac:dyDescent="0.25">
      <c r="A19" t="s">
        <v>240</v>
      </c>
      <c r="B19" t="s">
        <v>238</v>
      </c>
      <c r="C19" t="s">
        <v>198</v>
      </c>
      <c r="D19">
        <v>50.581689099999998</v>
      </c>
      <c r="E19">
        <v>325.10000000000002</v>
      </c>
      <c r="F19">
        <v>325.10000000000002</v>
      </c>
      <c r="G19" t="s">
        <v>7</v>
      </c>
      <c r="H19" t="s">
        <v>7</v>
      </c>
      <c r="I19">
        <v>23.909999849999998</v>
      </c>
      <c r="J19">
        <v>1</v>
      </c>
      <c r="K19" t="s">
        <v>99</v>
      </c>
      <c r="L19">
        <v>220</v>
      </c>
      <c r="M19">
        <v>220</v>
      </c>
      <c r="N19" t="s">
        <v>8</v>
      </c>
      <c r="O19">
        <v>1</v>
      </c>
      <c r="P19" s="1" t="s">
        <v>7</v>
      </c>
      <c r="Q19" s="1" t="s">
        <v>83</v>
      </c>
      <c r="R19" s="1" t="s">
        <v>87</v>
      </c>
      <c r="S19" s="1" t="s">
        <v>89</v>
      </c>
      <c r="T19" s="1" t="s">
        <v>87</v>
      </c>
      <c r="U19" s="1" t="s">
        <v>93</v>
      </c>
      <c r="V19" s="1">
        <f>IF(G19="T",1,IF(U19="U",VLOOKUP(U19,'Attribute scale factors'!$B$31:$C$32,2,FALSE),IF(P19="S",(VLOOKUP(P19,'Attribute scale factors'!$B$4:$C$5,2,FALSE)*VLOOKUP(T19,'Attribute scale factors'!$B$26:$C$28,2,FALSE)*VLOOKUP(U19,'Attribute scale factors'!$B$31:$C$32,2,FALSE)),(VLOOKUP(P19,'Attribute scale factors'!$B$4:$C$5,2,FALSE)*VLOOKUP(Q19,'Attribute scale factors'!$B$9:$C$10,2,FALSE)*VLOOKUP(R19,'Attribute scale factors'!$B$14:$C$16,2,FALSE)*VLOOKUP(S19,'Attribute scale factors'!$B$20:$C$22,2,FALSE)*VLOOKUP(T19,'Attribute scale factors'!$B$26:$C$28,2,FALSE)*VLOOKUP(U19,'Attribute scale factors'!$B$31:$C$32,2,FALSE)))))</f>
        <v>1</v>
      </c>
    </row>
    <row r="20" spans="1:22" x14ac:dyDescent="0.25">
      <c r="A20" t="s">
        <v>239</v>
      </c>
      <c r="B20" t="s">
        <v>238</v>
      </c>
      <c r="C20" t="s">
        <v>150</v>
      </c>
      <c r="D20">
        <v>13.26084056</v>
      </c>
      <c r="E20">
        <v>302.3</v>
      </c>
      <c r="F20">
        <v>302.3</v>
      </c>
      <c r="G20" t="s">
        <v>7</v>
      </c>
      <c r="H20" t="s">
        <v>7</v>
      </c>
      <c r="I20">
        <v>121.5999985</v>
      </c>
      <c r="J20">
        <v>1</v>
      </c>
      <c r="K20" t="s">
        <v>99</v>
      </c>
      <c r="L20">
        <v>220</v>
      </c>
      <c r="M20">
        <v>220</v>
      </c>
      <c r="N20" t="s">
        <v>8</v>
      </c>
      <c r="O20">
        <v>1</v>
      </c>
      <c r="P20" s="1" t="s">
        <v>7</v>
      </c>
      <c r="Q20" s="1" t="s">
        <v>83</v>
      </c>
      <c r="R20" s="1" t="s">
        <v>87</v>
      </c>
      <c r="S20" s="1" t="s">
        <v>89</v>
      </c>
      <c r="T20" s="1" t="s">
        <v>87</v>
      </c>
      <c r="U20" s="1" t="s">
        <v>93</v>
      </c>
      <c r="V20" s="1">
        <f>IF(G20="T",1,IF(U20="U",VLOOKUP(U20,'Attribute scale factors'!$B$31:$C$32,2,FALSE),IF(P20="S",(VLOOKUP(P20,'Attribute scale factors'!$B$4:$C$5,2,FALSE)*VLOOKUP(T20,'Attribute scale factors'!$B$26:$C$28,2,FALSE)*VLOOKUP(U20,'Attribute scale factors'!$B$31:$C$32,2,FALSE)),(VLOOKUP(P20,'Attribute scale factors'!$B$4:$C$5,2,FALSE)*VLOOKUP(Q20,'Attribute scale factors'!$B$9:$C$10,2,FALSE)*VLOOKUP(R20,'Attribute scale factors'!$B$14:$C$16,2,FALSE)*VLOOKUP(S20,'Attribute scale factors'!$B$20:$C$22,2,FALSE)*VLOOKUP(T20,'Attribute scale factors'!$B$26:$C$28,2,FALSE)*VLOOKUP(U20,'Attribute scale factors'!$B$31:$C$32,2,FALSE)))))</f>
        <v>1</v>
      </c>
    </row>
    <row r="21" spans="1:22" x14ac:dyDescent="0.25">
      <c r="A21" t="s">
        <v>237</v>
      </c>
      <c r="B21" t="s">
        <v>236</v>
      </c>
      <c r="C21" t="s">
        <v>206</v>
      </c>
      <c r="D21">
        <v>122.6993846</v>
      </c>
      <c r="E21">
        <v>774</v>
      </c>
      <c r="F21">
        <v>774</v>
      </c>
      <c r="G21" t="s">
        <v>7</v>
      </c>
      <c r="H21" t="s">
        <v>9</v>
      </c>
      <c r="I21">
        <v>11.478873419999999</v>
      </c>
      <c r="J21">
        <v>1</v>
      </c>
      <c r="K21" t="s">
        <v>99</v>
      </c>
      <c r="L21">
        <v>220</v>
      </c>
      <c r="M21">
        <v>220</v>
      </c>
      <c r="N21" t="s">
        <v>8</v>
      </c>
      <c r="O21">
        <v>1</v>
      </c>
      <c r="P21" s="1" t="s">
        <v>7</v>
      </c>
      <c r="Q21" s="1" t="s">
        <v>83</v>
      </c>
      <c r="R21" s="1" t="s">
        <v>87</v>
      </c>
      <c r="S21" s="1" t="s">
        <v>89</v>
      </c>
      <c r="T21" s="1" t="s">
        <v>87</v>
      </c>
      <c r="U21" s="1" t="s">
        <v>93</v>
      </c>
      <c r="V21" s="1">
        <f>IF(G21="T",1,IF(U21="U",VLOOKUP(U21,'Attribute scale factors'!$B$31:$C$32,2,FALSE),IF(P21="S",(VLOOKUP(P21,'Attribute scale factors'!$B$4:$C$5,2,FALSE)*VLOOKUP(T21,'Attribute scale factors'!$B$26:$C$28,2,FALSE)*VLOOKUP(U21,'Attribute scale factors'!$B$31:$C$32,2,FALSE)),(VLOOKUP(P21,'Attribute scale factors'!$B$4:$C$5,2,FALSE)*VLOOKUP(Q21,'Attribute scale factors'!$B$9:$C$10,2,FALSE)*VLOOKUP(R21,'Attribute scale factors'!$B$14:$C$16,2,FALSE)*VLOOKUP(S21,'Attribute scale factors'!$B$20:$C$22,2,FALSE)*VLOOKUP(T21,'Attribute scale factors'!$B$26:$C$28,2,FALSE)*VLOOKUP(U21,'Attribute scale factors'!$B$31:$C$32,2,FALSE)))))</f>
        <v>1</v>
      </c>
    </row>
    <row r="22" spans="1:22" x14ac:dyDescent="0.25">
      <c r="A22" t="s">
        <v>235</v>
      </c>
      <c r="B22" t="s">
        <v>232</v>
      </c>
      <c r="C22" t="s">
        <v>200</v>
      </c>
      <c r="D22">
        <v>200.00000449999999</v>
      </c>
      <c r="E22">
        <v>823.1</v>
      </c>
      <c r="F22">
        <v>823.1</v>
      </c>
      <c r="G22" t="s">
        <v>7</v>
      </c>
      <c r="H22" t="s">
        <v>9</v>
      </c>
      <c r="I22">
        <v>8.3000001910000005</v>
      </c>
      <c r="J22">
        <v>1</v>
      </c>
      <c r="K22" t="s">
        <v>99</v>
      </c>
      <c r="L22">
        <v>220</v>
      </c>
      <c r="M22">
        <v>220</v>
      </c>
      <c r="N22" t="s">
        <v>8</v>
      </c>
      <c r="O22">
        <v>1</v>
      </c>
      <c r="P22" s="1" t="s">
        <v>7</v>
      </c>
      <c r="Q22" s="1" t="s">
        <v>83</v>
      </c>
      <c r="R22" s="1" t="s">
        <v>87</v>
      </c>
      <c r="S22" s="1" t="s">
        <v>89</v>
      </c>
      <c r="T22" s="1" t="s">
        <v>87</v>
      </c>
      <c r="U22" s="1" t="s">
        <v>93</v>
      </c>
      <c r="V22" s="1">
        <f>IF(G22="T",1,IF(U22="U",VLOOKUP(U22,'Attribute scale factors'!$B$31:$C$32,2,FALSE),IF(P22="S",(VLOOKUP(P22,'Attribute scale factors'!$B$4:$C$5,2,FALSE)*VLOOKUP(T22,'Attribute scale factors'!$B$26:$C$28,2,FALSE)*VLOOKUP(U22,'Attribute scale factors'!$B$31:$C$32,2,FALSE)),(VLOOKUP(P22,'Attribute scale factors'!$B$4:$C$5,2,FALSE)*VLOOKUP(Q22,'Attribute scale factors'!$B$9:$C$10,2,FALSE)*VLOOKUP(R22,'Attribute scale factors'!$B$14:$C$16,2,FALSE)*VLOOKUP(S22,'Attribute scale factors'!$B$20:$C$22,2,FALSE)*VLOOKUP(T22,'Attribute scale factors'!$B$26:$C$28,2,FALSE)*VLOOKUP(U22,'Attribute scale factors'!$B$31:$C$32,2,FALSE)))))</f>
        <v>1</v>
      </c>
    </row>
    <row r="23" spans="1:22" x14ac:dyDescent="0.25">
      <c r="A23" t="s">
        <v>234</v>
      </c>
      <c r="B23" t="s">
        <v>232</v>
      </c>
      <c r="C23" t="s">
        <v>156</v>
      </c>
      <c r="D23">
        <v>113.00712420000001</v>
      </c>
      <c r="E23">
        <v>775.3</v>
      </c>
      <c r="F23">
        <v>775.3</v>
      </c>
      <c r="G23" t="s">
        <v>7</v>
      </c>
      <c r="H23" t="s">
        <v>9</v>
      </c>
      <c r="I23">
        <v>15</v>
      </c>
      <c r="J23">
        <v>1</v>
      </c>
      <c r="K23" t="s">
        <v>99</v>
      </c>
      <c r="L23">
        <v>220</v>
      </c>
      <c r="M23">
        <v>220</v>
      </c>
      <c r="N23" t="s">
        <v>8</v>
      </c>
      <c r="O23">
        <v>1</v>
      </c>
      <c r="P23" s="1" t="s">
        <v>7</v>
      </c>
      <c r="Q23" s="1" t="s">
        <v>83</v>
      </c>
      <c r="R23" s="1" t="s">
        <v>87</v>
      </c>
      <c r="S23" s="1" t="s">
        <v>89</v>
      </c>
      <c r="T23" s="1" t="s">
        <v>87</v>
      </c>
      <c r="U23" s="1" t="s">
        <v>93</v>
      </c>
      <c r="V23" s="1">
        <f>IF(G23="T",1,IF(U23="U",VLOOKUP(U23,'Attribute scale factors'!$B$31:$C$32,2,FALSE),IF(P23="S",(VLOOKUP(P23,'Attribute scale factors'!$B$4:$C$5,2,FALSE)*VLOOKUP(T23,'Attribute scale factors'!$B$26:$C$28,2,FALSE)*VLOOKUP(U23,'Attribute scale factors'!$B$31:$C$32,2,FALSE)),(VLOOKUP(P23,'Attribute scale factors'!$B$4:$C$5,2,FALSE)*VLOOKUP(Q23,'Attribute scale factors'!$B$9:$C$10,2,FALSE)*VLOOKUP(R23,'Attribute scale factors'!$B$14:$C$16,2,FALSE)*VLOOKUP(S23,'Attribute scale factors'!$B$20:$C$22,2,FALSE)*VLOOKUP(T23,'Attribute scale factors'!$B$26:$C$28,2,FALSE)*VLOOKUP(U23,'Attribute scale factors'!$B$31:$C$32,2,FALSE)))))</f>
        <v>1</v>
      </c>
    </row>
    <row r="24" spans="1:22" x14ac:dyDescent="0.25">
      <c r="A24" t="s">
        <v>233</v>
      </c>
      <c r="B24" t="s">
        <v>232</v>
      </c>
      <c r="C24" t="s">
        <v>202</v>
      </c>
      <c r="D24">
        <v>344.82759060000001</v>
      </c>
      <c r="E24">
        <v>751</v>
      </c>
      <c r="F24">
        <v>751</v>
      </c>
      <c r="G24" t="s">
        <v>7</v>
      </c>
      <c r="H24" t="s">
        <v>9</v>
      </c>
      <c r="I24">
        <v>4.9000000950000002</v>
      </c>
      <c r="J24">
        <v>1</v>
      </c>
      <c r="K24" t="s">
        <v>99</v>
      </c>
      <c r="L24">
        <v>220</v>
      </c>
      <c r="M24">
        <v>220</v>
      </c>
      <c r="N24" t="s">
        <v>8</v>
      </c>
      <c r="O24">
        <v>1</v>
      </c>
      <c r="P24" s="1" t="s">
        <v>7</v>
      </c>
      <c r="Q24" s="1" t="s">
        <v>83</v>
      </c>
      <c r="R24" s="1" t="s">
        <v>87</v>
      </c>
      <c r="S24" s="1" t="s">
        <v>89</v>
      </c>
      <c r="T24" s="1" t="s">
        <v>87</v>
      </c>
      <c r="U24" s="1" t="s">
        <v>93</v>
      </c>
      <c r="V24" s="1">
        <f>IF(G24="T",1,IF(U24="U",VLOOKUP(U24,'Attribute scale factors'!$B$31:$C$32,2,FALSE),IF(P24="S",(VLOOKUP(P24,'Attribute scale factors'!$B$4:$C$5,2,FALSE)*VLOOKUP(T24,'Attribute scale factors'!$B$26:$C$28,2,FALSE)*VLOOKUP(U24,'Attribute scale factors'!$B$31:$C$32,2,FALSE)),(VLOOKUP(P24,'Attribute scale factors'!$B$4:$C$5,2,FALSE)*VLOOKUP(Q24,'Attribute scale factors'!$B$9:$C$10,2,FALSE)*VLOOKUP(R24,'Attribute scale factors'!$B$14:$C$16,2,FALSE)*VLOOKUP(S24,'Attribute scale factors'!$B$20:$C$22,2,FALSE)*VLOOKUP(T24,'Attribute scale factors'!$B$26:$C$28,2,FALSE)*VLOOKUP(U24,'Attribute scale factors'!$B$31:$C$32,2,FALSE)))))</f>
        <v>1</v>
      </c>
    </row>
    <row r="25" spans="1:22" x14ac:dyDescent="0.25">
      <c r="A25" t="s">
        <v>231</v>
      </c>
      <c r="B25" t="s">
        <v>229</v>
      </c>
      <c r="C25" t="s">
        <v>130</v>
      </c>
      <c r="D25">
        <v>273.22404899999998</v>
      </c>
      <c r="E25">
        <v>450</v>
      </c>
      <c r="F25">
        <v>450</v>
      </c>
      <c r="G25" t="s">
        <v>7</v>
      </c>
      <c r="H25" t="s">
        <v>8</v>
      </c>
      <c r="I25">
        <v>8.6999998089999995</v>
      </c>
      <c r="J25">
        <v>1</v>
      </c>
      <c r="K25" t="s">
        <v>99</v>
      </c>
      <c r="L25">
        <v>220</v>
      </c>
      <c r="M25">
        <v>220</v>
      </c>
      <c r="N25" t="s">
        <v>8</v>
      </c>
      <c r="O25">
        <v>1</v>
      </c>
      <c r="P25" s="1" t="s">
        <v>7</v>
      </c>
      <c r="Q25" s="1" t="s">
        <v>83</v>
      </c>
      <c r="R25" s="1" t="s">
        <v>87</v>
      </c>
      <c r="S25" s="1" t="s">
        <v>89</v>
      </c>
      <c r="T25" s="1" t="s">
        <v>87</v>
      </c>
      <c r="U25" s="1" t="s">
        <v>93</v>
      </c>
      <c r="V25" s="1">
        <f>IF(G25="T",1,IF(U25="U",VLOOKUP(U25,'Attribute scale factors'!$B$31:$C$32,2,FALSE),IF(P25="S",(VLOOKUP(P25,'Attribute scale factors'!$B$4:$C$5,2,FALSE)*VLOOKUP(T25,'Attribute scale factors'!$B$26:$C$28,2,FALSE)*VLOOKUP(U25,'Attribute scale factors'!$B$31:$C$32,2,FALSE)),(VLOOKUP(P25,'Attribute scale factors'!$B$4:$C$5,2,FALSE)*VLOOKUP(Q25,'Attribute scale factors'!$B$9:$C$10,2,FALSE)*VLOOKUP(R25,'Attribute scale factors'!$B$14:$C$16,2,FALSE)*VLOOKUP(S25,'Attribute scale factors'!$B$20:$C$22,2,FALSE)*VLOOKUP(T25,'Attribute scale factors'!$B$26:$C$28,2,FALSE)*VLOOKUP(U25,'Attribute scale factors'!$B$31:$C$32,2,FALSE)))))</f>
        <v>1</v>
      </c>
    </row>
    <row r="26" spans="1:22" x14ac:dyDescent="0.25">
      <c r="A26" t="s">
        <v>230</v>
      </c>
      <c r="B26" t="s">
        <v>229</v>
      </c>
      <c r="C26" t="s">
        <v>103</v>
      </c>
      <c r="D26">
        <v>167.50419260000001</v>
      </c>
      <c r="E26">
        <v>751</v>
      </c>
      <c r="F26">
        <v>751</v>
      </c>
      <c r="G26" t="s">
        <v>7</v>
      </c>
      <c r="H26" t="s">
        <v>9</v>
      </c>
      <c r="I26">
        <v>8.4084504560000006</v>
      </c>
      <c r="J26">
        <v>2</v>
      </c>
      <c r="K26" t="s">
        <v>99</v>
      </c>
      <c r="L26">
        <v>220</v>
      </c>
      <c r="M26">
        <v>220</v>
      </c>
      <c r="N26" t="s">
        <v>8</v>
      </c>
      <c r="O26">
        <v>1</v>
      </c>
      <c r="P26" s="1" t="s">
        <v>7</v>
      </c>
      <c r="Q26" s="1" t="s">
        <v>83</v>
      </c>
      <c r="R26" s="1" t="s">
        <v>87</v>
      </c>
      <c r="S26" s="1" t="s">
        <v>89</v>
      </c>
      <c r="T26" s="1" t="s">
        <v>87</v>
      </c>
      <c r="U26" s="1" t="s">
        <v>93</v>
      </c>
      <c r="V26" s="1">
        <f>IF(G26="T",1,IF(U26="U",VLOOKUP(U26,'Attribute scale factors'!$B$31:$C$32,2,FALSE),IF(P26="S",(VLOOKUP(P26,'Attribute scale factors'!$B$4:$C$5,2,FALSE)*VLOOKUP(T26,'Attribute scale factors'!$B$26:$C$28,2,FALSE)*VLOOKUP(U26,'Attribute scale factors'!$B$31:$C$32,2,FALSE)),(VLOOKUP(P26,'Attribute scale factors'!$B$4:$C$5,2,FALSE)*VLOOKUP(Q26,'Attribute scale factors'!$B$9:$C$10,2,FALSE)*VLOOKUP(R26,'Attribute scale factors'!$B$14:$C$16,2,FALSE)*VLOOKUP(S26,'Attribute scale factors'!$B$20:$C$22,2,FALSE)*VLOOKUP(T26,'Attribute scale factors'!$B$26:$C$28,2,FALSE)*VLOOKUP(U26,'Attribute scale factors'!$B$31:$C$32,2,FALSE)))))</f>
        <v>1</v>
      </c>
    </row>
    <row r="27" spans="1:22" x14ac:dyDescent="0.25">
      <c r="A27" t="s">
        <v>188</v>
      </c>
      <c r="B27" t="s">
        <v>187</v>
      </c>
      <c r="C27" t="s">
        <v>186</v>
      </c>
      <c r="D27">
        <v>54.824563840000003</v>
      </c>
      <c r="E27">
        <v>1000</v>
      </c>
      <c r="F27">
        <v>1250</v>
      </c>
      <c r="G27" t="s">
        <v>79</v>
      </c>
      <c r="H27" t="s">
        <v>8</v>
      </c>
      <c r="I27">
        <v>1</v>
      </c>
      <c r="J27">
        <v>1</v>
      </c>
      <c r="K27" t="s">
        <v>99</v>
      </c>
      <c r="L27">
        <v>220</v>
      </c>
      <c r="M27">
        <v>500</v>
      </c>
      <c r="N27" t="s">
        <v>8</v>
      </c>
      <c r="O27">
        <v>1</v>
      </c>
      <c r="V27" s="1">
        <f>IF(G27="T",1,IF(U27="U",VLOOKUP(U27,'Attribute scale factors'!$B$31:$C$32,2,FALSE),IF(P27="S",(VLOOKUP(P27,'Attribute scale factors'!$B$4:$C$5,2,FALSE)*VLOOKUP(T27,'Attribute scale factors'!$B$26:$C$28,2,FALSE)*VLOOKUP(U27,'Attribute scale factors'!$B$31:$C$32,2,FALSE)),(VLOOKUP(P27,'Attribute scale factors'!$B$4:$C$5,2,FALSE)*VLOOKUP(Q27,'Attribute scale factors'!$B$9:$C$10,2,FALSE)*VLOOKUP(R27,'Attribute scale factors'!$B$14:$C$16,2,FALSE)*VLOOKUP(S27,'Attribute scale factors'!$B$20:$C$22,2,FALSE)*VLOOKUP(T27,'Attribute scale factors'!$B$26:$C$28,2,FALSE)*VLOOKUP(U27,'Attribute scale factors'!$B$31:$C$32,2,FALSE)))))</f>
        <v>1</v>
      </c>
    </row>
    <row r="28" spans="1:22" x14ac:dyDescent="0.25">
      <c r="A28" t="s">
        <v>228</v>
      </c>
      <c r="B28" t="s">
        <v>187</v>
      </c>
      <c r="C28" t="s">
        <v>213</v>
      </c>
      <c r="D28">
        <v>87.108014920000002</v>
      </c>
      <c r="E28">
        <v>775</v>
      </c>
      <c r="F28">
        <v>775</v>
      </c>
      <c r="G28" t="s">
        <v>7</v>
      </c>
      <c r="H28" t="s">
        <v>9</v>
      </c>
      <c r="I28">
        <v>19.559999470000001</v>
      </c>
      <c r="J28">
        <v>2</v>
      </c>
      <c r="K28" t="s">
        <v>99</v>
      </c>
      <c r="L28">
        <v>220</v>
      </c>
      <c r="M28">
        <v>220</v>
      </c>
      <c r="N28" t="s">
        <v>8</v>
      </c>
      <c r="O28">
        <v>1</v>
      </c>
      <c r="P28" s="1" t="s">
        <v>7</v>
      </c>
      <c r="Q28" s="1" t="s">
        <v>83</v>
      </c>
      <c r="R28" s="1" t="s">
        <v>87</v>
      </c>
      <c r="S28" s="1" t="s">
        <v>89</v>
      </c>
      <c r="T28" s="1" t="s">
        <v>87</v>
      </c>
      <c r="U28" s="1" t="s">
        <v>93</v>
      </c>
      <c r="V28" s="1">
        <f>IF(G28="T",1,IF(U28="U",VLOOKUP(U28,'Attribute scale factors'!$B$31:$C$32,2,FALSE),IF(P28="S",(VLOOKUP(P28,'Attribute scale factors'!$B$4:$C$5,2,FALSE)*VLOOKUP(T28,'Attribute scale factors'!$B$26:$C$28,2,FALSE)*VLOOKUP(U28,'Attribute scale factors'!$B$31:$C$32,2,FALSE)),(VLOOKUP(P28,'Attribute scale factors'!$B$4:$C$5,2,FALSE)*VLOOKUP(Q28,'Attribute scale factors'!$B$9:$C$10,2,FALSE)*VLOOKUP(R28,'Attribute scale factors'!$B$14:$C$16,2,FALSE)*VLOOKUP(S28,'Attribute scale factors'!$B$20:$C$22,2,FALSE)*VLOOKUP(T28,'Attribute scale factors'!$B$26:$C$28,2,FALSE)*VLOOKUP(U28,'Attribute scale factors'!$B$31:$C$32,2,FALSE)))))</f>
        <v>1</v>
      </c>
    </row>
    <row r="29" spans="1:22" x14ac:dyDescent="0.25">
      <c r="A29" t="s">
        <v>227</v>
      </c>
      <c r="B29" t="s">
        <v>187</v>
      </c>
      <c r="C29" t="s">
        <v>136</v>
      </c>
      <c r="D29">
        <v>265.18164410000003</v>
      </c>
      <c r="E29">
        <v>0</v>
      </c>
      <c r="F29">
        <v>0</v>
      </c>
      <c r="G29" t="s">
        <v>7</v>
      </c>
      <c r="H29" t="s">
        <v>7</v>
      </c>
      <c r="I29">
        <v>5.3112677130000003</v>
      </c>
      <c r="J29">
        <v>1</v>
      </c>
      <c r="K29" t="s">
        <v>99</v>
      </c>
      <c r="L29">
        <v>220</v>
      </c>
      <c r="M29">
        <v>220</v>
      </c>
      <c r="N29" t="s">
        <v>8</v>
      </c>
      <c r="O29">
        <v>1</v>
      </c>
      <c r="P29" s="1" t="s">
        <v>7</v>
      </c>
      <c r="Q29" s="1" t="s">
        <v>83</v>
      </c>
      <c r="R29" s="1" t="s">
        <v>87</v>
      </c>
      <c r="S29" s="1" t="s">
        <v>89</v>
      </c>
      <c r="T29" s="1" t="s">
        <v>87</v>
      </c>
      <c r="U29" s="1" t="s">
        <v>93</v>
      </c>
      <c r="V29" s="1">
        <f>IF(G29="T",1,IF(U29="U",VLOOKUP(U29,'Attribute scale factors'!$B$31:$C$32,2,FALSE),IF(P29="S",(VLOOKUP(P29,'Attribute scale factors'!$B$4:$C$5,2,FALSE)*VLOOKUP(T29,'Attribute scale factors'!$B$26:$C$28,2,FALSE)*VLOOKUP(U29,'Attribute scale factors'!$B$31:$C$32,2,FALSE)),(VLOOKUP(P29,'Attribute scale factors'!$B$4:$C$5,2,FALSE)*VLOOKUP(Q29,'Attribute scale factors'!$B$9:$C$10,2,FALSE)*VLOOKUP(R29,'Attribute scale factors'!$B$14:$C$16,2,FALSE)*VLOOKUP(S29,'Attribute scale factors'!$B$20:$C$22,2,FALSE)*VLOOKUP(T29,'Attribute scale factors'!$B$26:$C$28,2,FALSE)*VLOOKUP(U29,'Attribute scale factors'!$B$31:$C$32,2,FALSE)))))</f>
        <v>1</v>
      </c>
    </row>
    <row r="30" spans="1:22" x14ac:dyDescent="0.25">
      <c r="A30" t="s">
        <v>226</v>
      </c>
      <c r="B30" t="s">
        <v>187</v>
      </c>
      <c r="C30" t="s">
        <v>225</v>
      </c>
      <c r="D30">
        <v>77.5374135</v>
      </c>
      <c r="E30">
        <v>0</v>
      </c>
      <c r="F30">
        <v>0</v>
      </c>
      <c r="G30" t="s">
        <v>7</v>
      </c>
      <c r="H30" t="s">
        <v>7</v>
      </c>
      <c r="I30">
        <v>21.969999309999999</v>
      </c>
      <c r="J30">
        <v>2</v>
      </c>
      <c r="K30" t="s">
        <v>99</v>
      </c>
      <c r="L30">
        <v>220</v>
      </c>
      <c r="M30">
        <v>220</v>
      </c>
      <c r="N30" t="s">
        <v>8</v>
      </c>
      <c r="O30">
        <v>1</v>
      </c>
      <c r="P30" s="1" t="s">
        <v>7</v>
      </c>
      <c r="Q30" s="1" t="s">
        <v>83</v>
      </c>
      <c r="R30" s="1" t="s">
        <v>87</v>
      </c>
      <c r="S30" s="1" t="s">
        <v>89</v>
      </c>
      <c r="T30" s="1" t="s">
        <v>87</v>
      </c>
      <c r="U30" s="1" t="s">
        <v>93</v>
      </c>
      <c r="V30" s="1">
        <f>IF(G30="T",1,IF(U30="U",VLOOKUP(U30,'Attribute scale factors'!$B$31:$C$32,2,FALSE),IF(P30="S",(VLOOKUP(P30,'Attribute scale factors'!$B$4:$C$5,2,FALSE)*VLOOKUP(T30,'Attribute scale factors'!$B$26:$C$28,2,FALSE)*VLOOKUP(U30,'Attribute scale factors'!$B$31:$C$32,2,FALSE)),(VLOOKUP(P30,'Attribute scale factors'!$B$4:$C$5,2,FALSE)*VLOOKUP(Q30,'Attribute scale factors'!$B$9:$C$10,2,FALSE)*VLOOKUP(R30,'Attribute scale factors'!$B$14:$C$16,2,FALSE)*VLOOKUP(S30,'Attribute scale factors'!$B$20:$C$22,2,FALSE)*VLOOKUP(T30,'Attribute scale factors'!$B$26:$C$28,2,FALSE)*VLOOKUP(U30,'Attribute scale factors'!$B$31:$C$32,2,FALSE)))))</f>
        <v>1</v>
      </c>
    </row>
    <row r="31" spans="1:22" x14ac:dyDescent="0.25">
      <c r="A31" t="s">
        <v>224</v>
      </c>
      <c r="B31" t="s">
        <v>186</v>
      </c>
      <c r="C31" t="s">
        <v>176</v>
      </c>
      <c r="D31">
        <v>83.682007040000002</v>
      </c>
      <c r="E31">
        <v>3276.5</v>
      </c>
      <c r="F31">
        <v>3276.5</v>
      </c>
      <c r="G31" t="s">
        <v>7</v>
      </c>
      <c r="H31" t="s">
        <v>8</v>
      </c>
      <c r="I31">
        <v>115.75</v>
      </c>
      <c r="J31">
        <v>1</v>
      </c>
      <c r="K31" t="s">
        <v>99</v>
      </c>
      <c r="L31">
        <v>500</v>
      </c>
      <c r="M31">
        <v>500</v>
      </c>
      <c r="N31" t="s">
        <v>8</v>
      </c>
      <c r="O31">
        <v>1</v>
      </c>
      <c r="P31" s="1" t="s">
        <v>7</v>
      </c>
      <c r="Q31" s="1" t="s">
        <v>83</v>
      </c>
      <c r="R31" s="1" t="s">
        <v>87</v>
      </c>
      <c r="S31" s="1" t="s">
        <v>89</v>
      </c>
      <c r="T31" s="1" t="s">
        <v>87</v>
      </c>
      <c r="U31" s="1" t="s">
        <v>93</v>
      </c>
      <c r="V31" s="1">
        <f>IF(G31="T",1,IF(U31="U",VLOOKUP(U31,'Attribute scale factors'!$B$31:$C$32,2,FALSE),IF(P31="S",(VLOOKUP(P31,'Attribute scale factors'!$B$4:$C$5,2,FALSE)*VLOOKUP(T31,'Attribute scale factors'!$B$26:$C$28,2,FALSE)*VLOOKUP(U31,'Attribute scale factors'!$B$31:$C$32,2,FALSE)),(VLOOKUP(P31,'Attribute scale factors'!$B$4:$C$5,2,FALSE)*VLOOKUP(Q31,'Attribute scale factors'!$B$9:$C$10,2,FALSE)*VLOOKUP(R31,'Attribute scale factors'!$B$14:$C$16,2,FALSE)*VLOOKUP(S31,'Attribute scale factors'!$B$20:$C$22,2,FALSE)*VLOOKUP(T31,'Attribute scale factors'!$B$26:$C$28,2,FALSE)*VLOOKUP(U31,'Attribute scale factors'!$B$31:$C$32,2,FALSE)))))</f>
        <v>1</v>
      </c>
    </row>
    <row r="32" spans="1:22" x14ac:dyDescent="0.25">
      <c r="A32" t="s">
        <v>223</v>
      </c>
      <c r="B32" t="s">
        <v>186</v>
      </c>
      <c r="C32" t="s">
        <v>123</v>
      </c>
      <c r="D32">
        <v>462.96298089999999</v>
      </c>
      <c r="E32">
        <v>2771.3</v>
      </c>
      <c r="F32">
        <v>2771.3</v>
      </c>
      <c r="G32" t="s">
        <v>7</v>
      </c>
      <c r="H32" t="s">
        <v>7</v>
      </c>
      <c r="I32">
        <v>20.86000061</v>
      </c>
      <c r="J32">
        <v>1</v>
      </c>
      <c r="K32" t="s">
        <v>99</v>
      </c>
      <c r="L32">
        <v>500</v>
      </c>
      <c r="M32">
        <v>500</v>
      </c>
      <c r="N32" t="s">
        <v>8</v>
      </c>
      <c r="O32">
        <v>1</v>
      </c>
      <c r="P32" s="1" t="s">
        <v>7</v>
      </c>
      <c r="Q32" s="1" t="s">
        <v>83</v>
      </c>
      <c r="R32" s="1" t="s">
        <v>87</v>
      </c>
      <c r="S32" s="1" t="s">
        <v>89</v>
      </c>
      <c r="T32" s="1" t="s">
        <v>87</v>
      </c>
      <c r="U32" s="1" t="s">
        <v>93</v>
      </c>
      <c r="V32" s="1">
        <f>IF(G32="T",1,IF(U32="U",VLOOKUP(U32,'Attribute scale factors'!$B$31:$C$32,2,FALSE),IF(P32="S",(VLOOKUP(P32,'Attribute scale factors'!$B$4:$C$5,2,FALSE)*VLOOKUP(T32,'Attribute scale factors'!$B$26:$C$28,2,FALSE)*VLOOKUP(U32,'Attribute scale factors'!$B$31:$C$32,2,FALSE)),(VLOOKUP(P32,'Attribute scale factors'!$B$4:$C$5,2,FALSE)*VLOOKUP(Q32,'Attribute scale factors'!$B$9:$C$10,2,FALSE)*VLOOKUP(R32,'Attribute scale factors'!$B$14:$C$16,2,FALSE)*VLOOKUP(S32,'Attribute scale factors'!$B$20:$C$22,2,FALSE)*VLOOKUP(T32,'Attribute scale factors'!$B$26:$C$28,2,FALSE)*VLOOKUP(U32,'Attribute scale factors'!$B$31:$C$32,2,FALSE)))))</f>
        <v>1</v>
      </c>
    </row>
    <row r="33" spans="1:22" x14ac:dyDescent="0.25">
      <c r="A33" t="s">
        <v>181</v>
      </c>
      <c r="B33" t="s">
        <v>180</v>
      </c>
      <c r="C33" t="s">
        <v>179</v>
      </c>
      <c r="D33">
        <v>31.725886719999998</v>
      </c>
      <c r="E33">
        <v>225</v>
      </c>
      <c r="F33">
        <v>225</v>
      </c>
      <c r="G33" t="s">
        <v>79</v>
      </c>
      <c r="H33" t="s">
        <v>8</v>
      </c>
      <c r="I33">
        <v>1</v>
      </c>
      <c r="J33">
        <v>3</v>
      </c>
      <c r="K33" t="s">
        <v>99</v>
      </c>
      <c r="L33">
        <v>220</v>
      </c>
      <c r="M33">
        <v>330</v>
      </c>
      <c r="N33" t="s">
        <v>8</v>
      </c>
      <c r="O33">
        <v>1</v>
      </c>
      <c r="V33" s="1">
        <f>IF(G33="T",1,IF(U33="U",VLOOKUP(U33,'Attribute scale factors'!$B$31:$C$32,2,FALSE),IF(P33="S",(VLOOKUP(P33,'Attribute scale factors'!$B$4:$C$5,2,FALSE)*VLOOKUP(T33,'Attribute scale factors'!$B$26:$C$28,2,FALSE)*VLOOKUP(U33,'Attribute scale factors'!$B$31:$C$32,2,FALSE)),(VLOOKUP(P33,'Attribute scale factors'!$B$4:$C$5,2,FALSE)*VLOOKUP(Q33,'Attribute scale factors'!$B$9:$C$10,2,FALSE)*VLOOKUP(R33,'Attribute scale factors'!$B$14:$C$16,2,FALSE)*VLOOKUP(S33,'Attribute scale factors'!$B$20:$C$22,2,FALSE)*VLOOKUP(T33,'Attribute scale factors'!$B$26:$C$28,2,FALSE)*VLOOKUP(U33,'Attribute scale factors'!$B$31:$C$32,2,FALSE)))))</f>
        <v>1</v>
      </c>
    </row>
    <row r="34" spans="1:22" x14ac:dyDescent="0.25">
      <c r="A34" t="s">
        <v>222</v>
      </c>
      <c r="B34" t="s">
        <v>180</v>
      </c>
      <c r="C34" t="s">
        <v>190</v>
      </c>
      <c r="D34">
        <v>19.723865329999999</v>
      </c>
      <c r="E34">
        <v>422.5</v>
      </c>
      <c r="F34">
        <v>422.5</v>
      </c>
      <c r="G34" t="s">
        <v>7</v>
      </c>
      <c r="H34" t="s">
        <v>8</v>
      </c>
      <c r="I34">
        <v>81.599998470000003</v>
      </c>
      <c r="J34">
        <v>2</v>
      </c>
      <c r="K34" t="s">
        <v>99</v>
      </c>
      <c r="L34">
        <v>220</v>
      </c>
      <c r="M34">
        <v>220</v>
      </c>
      <c r="N34" t="s">
        <v>8</v>
      </c>
      <c r="O34">
        <v>1</v>
      </c>
      <c r="P34" s="1" t="s">
        <v>7</v>
      </c>
      <c r="Q34" s="1" t="s">
        <v>83</v>
      </c>
      <c r="R34" s="1" t="s">
        <v>87</v>
      </c>
      <c r="S34" s="1" t="s">
        <v>89</v>
      </c>
      <c r="T34" s="1" t="s">
        <v>87</v>
      </c>
      <c r="U34" s="1" t="s">
        <v>93</v>
      </c>
      <c r="V34" s="1">
        <f>IF(G34="T",1,IF(U34="U",VLOOKUP(U34,'Attribute scale factors'!$B$31:$C$32,2,FALSE),IF(P34="S",(VLOOKUP(P34,'Attribute scale factors'!$B$4:$C$5,2,FALSE)*VLOOKUP(T34,'Attribute scale factors'!$B$26:$C$28,2,FALSE)*VLOOKUP(U34,'Attribute scale factors'!$B$31:$C$32,2,FALSE)),(VLOOKUP(P34,'Attribute scale factors'!$B$4:$C$5,2,FALSE)*VLOOKUP(Q34,'Attribute scale factors'!$B$9:$C$10,2,FALSE)*VLOOKUP(R34,'Attribute scale factors'!$B$14:$C$16,2,FALSE)*VLOOKUP(S34,'Attribute scale factors'!$B$20:$C$22,2,FALSE)*VLOOKUP(T34,'Attribute scale factors'!$B$26:$C$28,2,FALSE)*VLOOKUP(U34,'Attribute scale factors'!$B$31:$C$32,2,FALSE)))))</f>
        <v>1</v>
      </c>
    </row>
    <row r="35" spans="1:22" x14ac:dyDescent="0.25">
      <c r="A35" t="s">
        <v>221</v>
      </c>
      <c r="B35" t="s">
        <v>180</v>
      </c>
      <c r="C35" t="s">
        <v>206</v>
      </c>
      <c r="D35">
        <v>32.786884880000002</v>
      </c>
      <c r="E35">
        <v>240</v>
      </c>
      <c r="F35">
        <v>240</v>
      </c>
      <c r="G35" t="s">
        <v>7</v>
      </c>
      <c r="H35" t="s">
        <v>7</v>
      </c>
      <c r="I35">
        <v>43.85542169</v>
      </c>
      <c r="J35">
        <v>2</v>
      </c>
      <c r="K35" t="s">
        <v>99</v>
      </c>
      <c r="L35">
        <v>220</v>
      </c>
      <c r="M35">
        <v>220</v>
      </c>
      <c r="N35" t="s">
        <v>8</v>
      </c>
      <c r="O35">
        <v>1</v>
      </c>
      <c r="P35" s="1" t="s">
        <v>7</v>
      </c>
      <c r="Q35" s="1" t="s">
        <v>83</v>
      </c>
      <c r="R35" s="1" t="s">
        <v>87</v>
      </c>
      <c r="S35" s="1" t="s">
        <v>89</v>
      </c>
      <c r="T35" s="1" t="s">
        <v>87</v>
      </c>
      <c r="U35" s="1" t="s">
        <v>93</v>
      </c>
      <c r="V35" s="1">
        <f>IF(G35="T",1,IF(U35="U",VLOOKUP(U35,'Attribute scale factors'!$B$31:$C$32,2,FALSE),IF(P35="S",(VLOOKUP(P35,'Attribute scale factors'!$B$4:$C$5,2,FALSE)*VLOOKUP(T35,'Attribute scale factors'!$B$26:$C$28,2,FALSE)*VLOOKUP(U35,'Attribute scale factors'!$B$31:$C$32,2,FALSE)),(VLOOKUP(P35,'Attribute scale factors'!$B$4:$C$5,2,FALSE)*VLOOKUP(Q35,'Attribute scale factors'!$B$9:$C$10,2,FALSE)*VLOOKUP(R35,'Attribute scale factors'!$B$14:$C$16,2,FALSE)*VLOOKUP(S35,'Attribute scale factors'!$B$20:$C$22,2,FALSE)*VLOOKUP(T35,'Attribute scale factors'!$B$26:$C$28,2,FALSE)*VLOOKUP(U35,'Attribute scale factors'!$B$31:$C$32,2,FALSE)))))</f>
        <v>1</v>
      </c>
    </row>
    <row r="36" spans="1:22" x14ac:dyDescent="0.25">
      <c r="A36" t="s">
        <v>220</v>
      </c>
      <c r="B36" t="s">
        <v>180</v>
      </c>
      <c r="C36" t="s">
        <v>189</v>
      </c>
      <c r="D36">
        <v>7.9554496759999997</v>
      </c>
      <c r="E36">
        <v>239.6</v>
      </c>
      <c r="F36">
        <v>239.6</v>
      </c>
      <c r="G36" t="s">
        <v>7</v>
      </c>
      <c r="H36" t="s">
        <v>7</v>
      </c>
      <c r="I36">
        <v>151.91999820000001</v>
      </c>
      <c r="J36">
        <v>1</v>
      </c>
      <c r="K36" t="s">
        <v>99</v>
      </c>
      <c r="L36">
        <v>220</v>
      </c>
      <c r="M36">
        <v>220</v>
      </c>
      <c r="N36" t="s">
        <v>8</v>
      </c>
      <c r="O36">
        <v>1</v>
      </c>
      <c r="P36" s="1" t="s">
        <v>7</v>
      </c>
      <c r="Q36" s="1" t="s">
        <v>83</v>
      </c>
      <c r="R36" s="1" t="s">
        <v>87</v>
      </c>
      <c r="S36" s="1" t="s">
        <v>89</v>
      </c>
      <c r="T36" s="1" t="s">
        <v>87</v>
      </c>
      <c r="U36" s="1" t="s">
        <v>93</v>
      </c>
      <c r="V36" s="1">
        <f>IF(G36="T",1,IF(U36="U",VLOOKUP(U36,'Attribute scale factors'!$B$31:$C$32,2,FALSE),IF(P36="S",(VLOOKUP(P36,'Attribute scale factors'!$B$4:$C$5,2,FALSE)*VLOOKUP(T36,'Attribute scale factors'!$B$26:$C$28,2,FALSE)*VLOOKUP(U36,'Attribute scale factors'!$B$31:$C$32,2,FALSE)),(VLOOKUP(P36,'Attribute scale factors'!$B$4:$C$5,2,FALSE)*VLOOKUP(Q36,'Attribute scale factors'!$B$9:$C$10,2,FALSE)*VLOOKUP(R36,'Attribute scale factors'!$B$14:$C$16,2,FALSE)*VLOOKUP(S36,'Attribute scale factors'!$B$20:$C$22,2,FALSE)*VLOOKUP(T36,'Attribute scale factors'!$B$26:$C$28,2,FALSE)*VLOOKUP(U36,'Attribute scale factors'!$B$31:$C$32,2,FALSE)))))</f>
        <v>1</v>
      </c>
    </row>
    <row r="37" spans="1:22" x14ac:dyDescent="0.25">
      <c r="A37" t="s">
        <v>219</v>
      </c>
      <c r="B37" t="s">
        <v>179</v>
      </c>
      <c r="C37" t="s">
        <v>218</v>
      </c>
      <c r="D37">
        <v>29.171529960000001</v>
      </c>
      <c r="E37">
        <v>994</v>
      </c>
      <c r="F37">
        <v>994</v>
      </c>
      <c r="G37" t="s">
        <v>7</v>
      </c>
      <c r="H37" t="s">
        <v>8</v>
      </c>
      <c r="I37">
        <v>113.5500031</v>
      </c>
      <c r="J37">
        <v>2</v>
      </c>
      <c r="K37" t="s">
        <v>99</v>
      </c>
      <c r="L37">
        <v>330</v>
      </c>
      <c r="M37">
        <v>330</v>
      </c>
      <c r="N37" t="s">
        <v>8</v>
      </c>
      <c r="O37">
        <v>1</v>
      </c>
      <c r="P37" s="1" t="s">
        <v>7</v>
      </c>
      <c r="Q37" s="1" t="s">
        <v>83</v>
      </c>
      <c r="R37" s="1" t="s">
        <v>87</v>
      </c>
      <c r="S37" s="1" t="s">
        <v>89</v>
      </c>
      <c r="T37" s="1" t="s">
        <v>87</v>
      </c>
      <c r="U37" s="1" t="s">
        <v>93</v>
      </c>
      <c r="V37" s="1">
        <f>IF(G37="T",1,IF(U37="U",VLOOKUP(U37,'Attribute scale factors'!$B$31:$C$32,2,FALSE),IF(P37="S",(VLOOKUP(P37,'Attribute scale factors'!$B$4:$C$5,2,FALSE)*VLOOKUP(T37,'Attribute scale factors'!$B$26:$C$28,2,FALSE)*VLOOKUP(U37,'Attribute scale factors'!$B$31:$C$32,2,FALSE)),(VLOOKUP(P37,'Attribute scale factors'!$B$4:$C$5,2,FALSE)*VLOOKUP(Q37,'Attribute scale factors'!$B$9:$C$10,2,FALSE)*VLOOKUP(R37,'Attribute scale factors'!$B$14:$C$16,2,FALSE)*VLOOKUP(S37,'Attribute scale factors'!$B$20:$C$22,2,FALSE)*VLOOKUP(T37,'Attribute scale factors'!$B$26:$C$28,2,FALSE)*VLOOKUP(U37,'Attribute scale factors'!$B$31:$C$32,2,FALSE)))))</f>
        <v>1</v>
      </c>
    </row>
    <row r="38" spans="1:22" x14ac:dyDescent="0.25">
      <c r="A38" t="s">
        <v>217</v>
      </c>
      <c r="B38" t="s">
        <v>179</v>
      </c>
      <c r="C38" t="s">
        <v>109</v>
      </c>
      <c r="D38">
        <v>14.81481423</v>
      </c>
      <c r="E38">
        <v>743</v>
      </c>
      <c r="F38">
        <v>743</v>
      </c>
      <c r="G38" t="s">
        <v>7</v>
      </c>
      <c r="H38" t="s">
        <v>7</v>
      </c>
      <c r="I38">
        <v>225.3000031</v>
      </c>
      <c r="J38">
        <v>2</v>
      </c>
      <c r="K38" t="s">
        <v>99</v>
      </c>
      <c r="L38">
        <v>330</v>
      </c>
      <c r="M38">
        <v>330</v>
      </c>
      <c r="N38" t="s">
        <v>8</v>
      </c>
      <c r="O38">
        <v>1</v>
      </c>
      <c r="P38" s="1" t="s">
        <v>7</v>
      </c>
      <c r="Q38" s="1" t="s">
        <v>83</v>
      </c>
      <c r="R38" s="1" t="s">
        <v>87</v>
      </c>
      <c r="S38" s="1" t="s">
        <v>89</v>
      </c>
      <c r="T38" s="1" t="s">
        <v>87</v>
      </c>
      <c r="U38" s="1" t="s">
        <v>93</v>
      </c>
      <c r="V38" s="1">
        <f>IF(G38="T",1,IF(U38="U",VLOOKUP(U38,'Attribute scale factors'!$B$31:$C$32,2,FALSE),IF(P38="S",(VLOOKUP(P38,'Attribute scale factors'!$B$4:$C$5,2,FALSE)*VLOOKUP(T38,'Attribute scale factors'!$B$26:$C$28,2,FALSE)*VLOOKUP(U38,'Attribute scale factors'!$B$31:$C$32,2,FALSE)),(VLOOKUP(P38,'Attribute scale factors'!$B$4:$C$5,2,FALSE)*VLOOKUP(Q38,'Attribute scale factors'!$B$9:$C$10,2,FALSE)*VLOOKUP(R38,'Attribute scale factors'!$B$14:$C$16,2,FALSE)*VLOOKUP(S38,'Attribute scale factors'!$B$20:$C$22,2,FALSE)*VLOOKUP(T38,'Attribute scale factors'!$B$26:$C$28,2,FALSE)*VLOOKUP(U38,'Attribute scale factors'!$B$31:$C$32,2,FALSE)))))</f>
        <v>1</v>
      </c>
    </row>
    <row r="39" spans="1:22" x14ac:dyDescent="0.25">
      <c r="A39" t="s">
        <v>216</v>
      </c>
      <c r="B39" t="s">
        <v>179</v>
      </c>
      <c r="C39" t="s">
        <v>215</v>
      </c>
      <c r="D39">
        <v>81.300815689999993</v>
      </c>
      <c r="E39">
        <v>743</v>
      </c>
      <c r="F39">
        <v>743</v>
      </c>
      <c r="G39" t="s">
        <v>7</v>
      </c>
      <c r="H39" t="s">
        <v>7</v>
      </c>
      <c r="I39">
        <v>41.200000760000002</v>
      </c>
      <c r="J39">
        <v>1</v>
      </c>
      <c r="K39" t="s">
        <v>99</v>
      </c>
      <c r="L39">
        <v>330</v>
      </c>
      <c r="M39">
        <v>330</v>
      </c>
      <c r="N39" t="s">
        <v>8</v>
      </c>
      <c r="O39">
        <v>1</v>
      </c>
      <c r="P39" s="1" t="s">
        <v>7</v>
      </c>
      <c r="Q39" s="1" t="s">
        <v>83</v>
      </c>
      <c r="R39" s="1" t="s">
        <v>87</v>
      </c>
      <c r="S39" s="1" t="s">
        <v>89</v>
      </c>
      <c r="T39" s="1" t="s">
        <v>87</v>
      </c>
      <c r="U39" s="1" t="s">
        <v>93</v>
      </c>
      <c r="V39" s="1">
        <f>IF(G39="T",1,IF(U39="U",VLOOKUP(U39,'Attribute scale factors'!$B$31:$C$32,2,FALSE),IF(P39="S",(VLOOKUP(P39,'Attribute scale factors'!$B$4:$C$5,2,FALSE)*VLOOKUP(T39,'Attribute scale factors'!$B$26:$C$28,2,FALSE)*VLOOKUP(U39,'Attribute scale factors'!$B$31:$C$32,2,FALSE)),(VLOOKUP(P39,'Attribute scale factors'!$B$4:$C$5,2,FALSE)*VLOOKUP(Q39,'Attribute scale factors'!$B$9:$C$10,2,FALSE)*VLOOKUP(R39,'Attribute scale factors'!$B$14:$C$16,2,FALSE)*VLOOKUP(S39,'Attribute scale factors'!$B$20:$C$22,2,FALSE)*VLOOKUP(T39,'Attribute scale factors'!$B$26:$C$28,2,FALSE)*VLOOKUP(U39,'Attribute scale factors'!$B$31:$C$32,2,FALSE)))))</f>
        <v>1</v>
      </c>
    </row>
    <row r="40" spans="1:22" x14ac:dyDescent="0.25">
      <c r="A40" t="s">
        <v>214</v>
      </c>
      <c r="B40" t="s">
        <v>213</v>
      </c>
      <c r="C40" t="s">
        <v>117</v>
      </c>
      <c r="D40">
        <v>900.90093839999997</v>
      </c>
      <c r="E40">
        <v>751</v>
      </c>
      <c r="F40">
        <v>751</v>
      </c>
      <c r="G40" t="s">
        <v>7</v>
      </c>
      <c r="H40" t="s">
        <v>9</v>
      </c>
      <c r="I40">
        <v>1.8500000240000001</v>
      </c>
      <c r="J40">
        <v>2</v>
      </c>
      <c r="K40" t="s">
        <v>99</v>
      </c>
      <c r="L40">
        <v>220</v>
      </c>
      <c r="M40">
        <v>220</v>
      </c>
      <c r="N40" t="s">
        <v>8</v>
      </c>
      <c r="O40">
        <v>1</v>
      </c>
      <c r="P40" s="1" t="s">
        <v>7</v>
      </c>
      <c r="Q40" s="1" t="s">
        <v>83</v>
      </c>
      <c r="R40" s="1" t="s">
        <v>87</v>
      </c>
      <c r="S40" s="1" t="s">
        <v>89</v>
      </c>
      <c r="T40" s="1" t="s">
        <v>87</v>
      </c>
      <c r="U40" s="1" t="s">
        <v>93</v>
      </c>
      <c r="V40" s="1">
        <f>IF(G40="T",1,IF(U40="U",VLOOKUP(U40,'Attribute scale factors'!$B$31:$C$32,2,FALSE),IF(P40="S",(VLOOKUP(P40,'Attribute scale factors'!$B$4:$C$5,2,FALSE)*VLOOKUP(T40,'Attribute scale factors'!$B$26:$C$28,2,FALSE)*VLOOKUP(U40,'Attribute scale factors'!$B$31:$C$32,2,FALSE)),(VLOOKUP(P40,'Attribute scale factors'!$B$4:$C$5,2,FALSE)*VLOOKUP(Q40,'Attribute scale factors'!$B$9:$C$10,2,FALSE)*VLOOKUP(R40,'Attribute scale factors'!$B$14:$C$16,2,FALSE)*VLOOKUP(S40,'Attribute scale factors'!$B$20:$C$22,2,FALSE)*VLOOKUP(T40,'Attribute scale factors'!$B$26:$C$28,2,FALSE)*VLOOKUP(U40,'Attribute scale factors'!$B$31:$C$32,2,FALSE)))))</f>
        <v>1</v>
      </c>
    </row>
    <row r="41" spans="1:22" x14ac:dyDescent="0.25">
      <c r="A41" t="s">
        <v>253</v>
      </c>
      <c r="B41" t="s">
        <v>252</v>
      </c>
      <c r="C41" t="s">
        <v>208</v>
      </c>
      <c r="D41">
        <v>9.9601592819999993</v>
      </c>
      <c r="E41">
        <v>120</v>
      </c>
      <c r="F41">
        <v>120</v>
      </c>
      <c r="G41" t="s">
        <v>79</v>
      </c>
      <c r="H41" t="s">
        <v>9</v>
      </c>
      <c r="I41">
        <v>1</v>
      </c>
      <c r="J41">
        <v>2</v>
      </c>
      <c r="K41" t="s">
        <v>99</v>
      </c>
      <c r="L41">
        <v>132</v>
      </c>
      <c r="M41">
        <v>220</v>
      </c>
      <c r="N41" t="s">
        <v>8</v>
      </c>
      <c r="O41">
        <v>1</v>
      </c>
      <c r="V41" s="1">
        <f>IF(G41="T",1,IF(U41="U",VLOOKUP(U41,'Attribute scale factors'!$B$31:$C$32,2,FALSE),IF(P41="S",(VLOOKUP(P41,'Attribute scale factors'!$B$4:$C$5,2,FALSE)*VLOOKUP(T41,'Attribute scale factors'!$B$26:$C$28,2,FALSE)*VLOOKUP(U41,'Attribute scale factors'!$B$31:$C$32,2,FALSE)),(VLOOKUP(P41,'Attribute scale factors'!$B$4:$C$5,2,FALSE)*VLOOKUP(Q41,'Attribute scale factors'!$B$9:$C$10,2,FALSE)*VLOOKUP(R41,'Attribute scale factors'!$B$14:$C$16,2,FALSE)*VLOOKUP(S41,'Attribute scale factors'!$B$20:$C$22,2,FALSE)*VLOOKUP(T41,'Attribute scale factors'!$B$26:$C$28,2,FALSE)*VLOOKUP(U41,'Attribute scale factors'!$B$31:$C$32,2,FALSE)))))</f>
        <v>1</v>
      </c>
    </row>
    <row r="42" spans="1:22" x14ac:dyDescent="0.25">
      <c r="A42" t="s">
        <v>209</v>
      </c>
      <c r="B42" t="s">
        <v>208</v>
      </c>
      <c r="C42" t="s">
        <v>146</v>
      </c>
      <c r="D42">
        <v>37.147102400000001</v>
      </c>
      <c r="E42">
        <v>420.1</v>
      </c>
      <c r="F42">
        <v>420.1</v>
      </c>
      <c r="G42" t="s">
        <v>7</v>
      </c>
      <c r="H42" t="s">
        <v>8</v>
      </c>
      <c r="I42">
        <v>33.734939760000003</v>
      </c>
      <c r="J42">
        <v>1</v>
      </c>
      <c r="K42" t="s">
        <v>99</v>
      </c>
      <c r="L42">
        <v>220</v>
      </c>
      <c r="M42">
        <v>220</v>
      </c>
      <c r="N42" t="s">
        <v>8</v>
      </c>
      <c r="O42">
        <v>1</v>
      </c>
      <c r="P42" s="1" t="s">
        <v>7</v>
      </c>
      <c r="Q42" s="1" t="s">
        <v>83</v>
      </c>
      <c r="R42" s="1" t="s">
        <v>87</v>
      </c>
      <c r="S42" s="1" t="s">
        <v>89</v>
      </c>
      <c r="T42" s="1" t="s">
        <v>87</v>
      </c>
      <c r="U42" s="1" t="s">
        <v>93</v>
      </c>
      <c r="V42" s="1">
        <f>IF(G42="T",1,IF(U42="U",VLOOKUP(U42,'Attribute scale factors'!$B$31:$C$32,2,FALSE),IF(P42="S",(VLOOKUP(P42,'Attribute scale factors'!$B$4:$C$5,2,FALSE)*VLOOKUP(T42,'Attribute scale factors'!$B$26:$C$28,2,FALSE)*VLOOKUP(U42,'Attribute scale factors'!$B$31:$C$32,2,FALSE)),(VLOOKUP(P42,'Attribute scale factors'!$B$4:$C$5,2,FALSE)*VLOOKUP(Q42,'Attribute scale factors'!$B$9:$C$10,2,FALSE)*VLOOKUP(R42,'Attribute scale factors'!$B$14:$C$16,2,FALSE)*VLOOKUP(S42,'Attribute scale factors'!$B$20:$C$22,2,FALSE)*VLOOKUP(T42,'Attribute scale factors'!$B$26:$C$28,2,FALSE)*VLOOKUP(U42,'Attribute scale factors'!$B$31:$C$32,2,FALSE)))))</f>
        <v>1</v>
      </c>
    </row>
    <row r="43" spans="1:22" x14ac:dyDescent="0.25">
      <c r="A43" t="s">
        <v>207</v>
      </c>
      <c r="B43" t="s">
        <v>204</v>
      </c>
      <c r="C43" t="s">
        <v>206</v>
      </c>
      <c r="D43">
        <v>8.91265602</v>
      </c>
      <c r="E43">
        <v>239.6</v>
      </c>
      <c r="F43">
        <v>239.6</v>
      </c>
      <c r="G43" t="s">
        <v>7</v>
      </c>
      <c r="H43" t="s">
        <v>7</v>
      </c>
      <c r="I43">
        <v>124.81927709999999</v>
      </c>
      <c r="J43">
        <v>2</v>
      </c>
      <c r="K43" t="s">
        <v>99</v>
      </c>
      <c r="L43">
        <v>220</v>
      </c>
      <c r="M43">
        <v>220</v>
      </c>
      <c r="N43" t="s">
        <v>8</v>
      </c>
      <c r="O43">
        <v>1</v>
      </c>
      <c r="P43" s="1" t="s">
        <v>7</v>
      </c>
      <c r="Q43" s="1" t="s">
        <v>83</v>
      </c>
      <c r="R43" s="1" t="s">
        <v>87</v>
      </c>
      <c r="S43" s="1" t="s">
        <v>89</v>
      </c>
      <c r="T43" s="1" t="s">
        <v>87</v>
      </c>
      <c r="U43" s="1" t="s">
        <v>93</v>
      </c>
      <c r="V43" s="1">
        <f>IF(G43="T",1,IF(U43="U",VLOOKUP(U43,'Attribute scale factors'!$B$31:$C$32,2,FALSE),IF(P43="S",(VLOOKUP(P43,'Attribute scale factors'!$B$4:$C$5,2,FALSE)*VLOOKUP(T43,'Attribute scale factors'!$B$26:$C$28,2,FALSE)*VLOOKUP(U43,'Attribute scale factors'!$B$31:$C$32,2,FALSE)),(VLOOKUP(P43,'Attribute scale factors'!$B$4:$C$5,2,FALSE)*VLOOKUP(Q43,'Attribute scale factors'!$B$9:$C$10,2,FALSE)*VLOOKUP(R43,'Attribute scale factors'!$B$14:$C$16,2,FALSE)*VLOOKUP(S43,'Attribute scale factors'!$B$20:$C$22,2,FALSE)*VLOOKUP(T43,'Attribute scale factors'!$B$26:$C$28,2,FALSE)*VLOOKUP(U43,'Attribute scale factors'!$B$31:$C$32,2,FALSE)))))</f>
        <v>1</v>
      </c>
    </row>
    <row r="44" spans="1:22" x14ac:dyDescent="0.25">
      <c r="A44" t="s">
        <v>205</v>
      </c>
      <c r="B44" t="s">
        <v>204</v>
      </c>
      <c r="C44" t="s">
        <v>103</v>
      </c>
      <c r="D44">
        <v>25.252525389999999</v>
      </c>
      <c r="E44">
        <v>479.3</v>
      </c>
      <c r="F44">
        <v>479.3</v>
      </c>
      <c r="G44" t="s">
        <v>7</v>
      </c>
      <c r="H44" t="s">
        <v>8</v>
      </c>
      <c r="I44">
        <v>55.774647590000001</v>
      </c>
      <c r="J44">
        <v>1</v>
      </c>
      <c r="K44" t="s">
        <v>99</v>
      </c>
      <c r="L44">
        <v>220</v>
      </c>
      <c r="M44">
        <v>220</v>
      </c>
      <c r="N44" t="s">
        <v>8</v>
      </c>
      <c r="O44">
        <v>1</v>
      </c>
      <c r="P44" s="1" t="s">
        <v>7</v>
      </c>
      <c r="Q44" s="1" t="s">
        <v>83</v>
      </c>
      <c r="R44" s="1" t="s">
        <v>87</v>
      </c>
      <c r="S44" s="1" t="s">
        <v>89</v>
      </c>
      <c r="T44" s="1" t="s">
        <v>87</v>
      </c>
      <c r="U44" s="1" t="s">
        <v>93</v>
      </c>
      <c r="V44" s="1">
        <f>IF(G44="T",1,IF(U44="U",VLOOKUP(U44,'Attribute scale factors'!$B$31:$C$32,2,FALSE),IF(P44="S",(VLOOKUP(P44,'Attribute scale factors'!$B$4:$C$5,2,FALSE)*VLOOKUP(T44,'Attribute scale factors'!$B$26:$C$28,2,FALSE)*VLOOKUP(U44,'Attribute scale factors'!$B$31:$C$32,2,FALSE)),(VLOOKUP(P44,'Attribute scale factors'!$B$4:$C$5,2,FALSE)*VLOOKUP(Q44,'Attribute scale factors'!$B$9:$C$10,2,FALSE)*VLOOKUP(R44,'Attribute scale factors'!$B$14:$C$16,2,FALSE)*VLOOKUP(S44,'Attribute scale factors'!$B$20:$C$22,2,FALSE)*VLOOKUP(T44,'Attribute scale factors'!$B$26:$C$28,2,FALSE)*VLOOKUP(U44,'Attribute scale factors'!$B$31:$C$32,2,FALSE)))))</f>
        <v>1</v>
      </c>
    </row>
    <row r="45" spans="1:22" x14ac:dyDescent="0.25">
      <c r="A45" t="s">
        <v>203</v>
      </c>
      <c r="B45" t="s">
        <v>200</v>
      </c>
      <c r="C45" t="s">
        <v>202</v>
      </c>
      <c r="D45">
        <v>400.00000890000001</v>
      </c>
      <c r="E45">
        <v>775.3</v>
      </c>
      <c r="F45">
        <v>775.3</v>
      </c>
      <c r="G45" t="s">
        <v>7</v>
      </c>
      <c r="H45" t="s">
        <v>9</v>
      </c>
      <c r="I45">
        <v>4.1999998090000004</v>
      </c>
      <c r="J45">
        <v>1</v>
      </c>
      <c r="K45" t="s">
        <v>99</v>
      </c>
      <c r="L45">
        <v>220</v>
      </c>
      <c r="M45">
        <v>220</v>
      </c>
      <c r="N45" t="s">
        <v>8</v>
      </c>
      <c r="O45">
        <v>1</v>
      </c>
      <c r="P45" s="1" t="s">
        <v>7</v>
      </c>
      <c r="Q45" s="1" t="s">
        <v>83</v>
      </c>
      <c r="R45" s="1" t="s">
        <v>87</v>
      </c>
      <c r="S45" s="1" t="s">
        <v>89</v>
      </c>
      <c r="T45" s="1" t="s">
        <v>87</v>
      </c>
      <c r="U45" s="1" t="s">
        <v>93</v>
      </c>
      <c r="V45" s="1">
        <f>IF(G45="T",1,IF(U45="U",VLOOKUP(U45,'Attribute scale factors'!$B$31:$C$32,2,FALSE),IF(P45="S",(VLOOKUP(P45,'Attribute scale factors'!$B$4:$C$5,2,FALSE)*VLOOKUP(T45,'Attribute scale factors'!$B$26:$C$28,2,FALSE)*VLOOKUP(U45,'Attribute scale factors'!$B$31:$C$32,2,FALSE)),(VLOOKUP(P45,'Attribute scale factors'!$B$4:$C$5,2,FALSE)*VLOOKUP(Q45,'Attribute scale factors'!$B$9:$C$10,2,FALSE)*VLOOKUP(R45,'Attribute scale factors'!$B$14:$C$16,2,FALSE)*VLOOKUP(S45,'Attribute scale factors'!$B$20:$C$22,2,FALSE)*VLOOKUP(T45,'Attribute scale factors'!$B$26:$C$28,2,FALSE)*VLOOKUP(U45,'Attribute scale factors'!$B$31:$C$32,2,FALSE)))))</f>
        <v>1</v>
      </c>
    </row>
    <row r="46" spans="1:22" x14ac:dyDescent="0.25">
      <c r="A46" t="s">
        <v>201</v>
      </c>
      <c r="B46" t="s">
        <v>200</v>
      </c>
      <c r="C46" t="s">
        <v>155</v>
      </c>
      <c r="D46">
        <v>442.47788020000002</v>
      </c>
      <c r="E46">
        <v>375.5</v>
      </c>
      <c r="F46">
        <v>375.5</v>
      </c>
      <c r="G46" t="s">
        <v>7</v>
      </c>
      <c r="H46" t="s">
        <v>7</v>
      </c>
      <c r="I46">
        <v>2.7999999519999998</v>
      </c>
      <c r="J46">
        <v>2</v>
      </c>
      <c r="K46" t="s">
        <v>99</v>
      </c>
      <c r="L46">
        <v>220</v>
      </c>
      <c r="M46">
        <v>220</v>
      </c>
      <c r="N46" t="s">
        <v>8</v>
      </c>
      <c r="O46">
        <v>1</v>
      </c>
      <c r="P46" s="1" t="s">
        <v>7</v>
      </c>
      <c r="Q46" s="1" t="s">
        <v>83</v>
      </c>
      <c r="R46" s="1" t="s">
        <v>87</v>
      </c>
      <c r="S46" s="1" t="s">
        <v>89</v>
      </c>
      <c r="T46" s="1" t="s">
        <v>87</v>
      </c>
      <c r="U46" s="1" t="s">
        <v>93</v>
      </c>
      <c r="V46" s="1">
        <f>IF(G46="T",1,IF(U46="U",VLOOKUP(U46,'Attribute scale factors'!$B$31:$C$32,2,FALSE),IF(P46="S",(VLOOKUP(P46,'Attribute scale factors'!$B$4:$C$5,2,FALSE)*VLOOKUP(T46,'Attribute scale factors'!$B$26:$C$28,2,FALSE)*VLOOKUP(U46,'Attribute scale factors'!$B$31:$C$32,2,FALSE)),(VLOOKUP(P46,'Attribute scale factors'!$B$4:$C$5,2,FALSE)*VLOOKUP(Q46,'Attribute scale factors'!$B$9:$C$10,2,FALSE)*VLOOKUP(R46,'Attribute scale factors'!$B$14:$C$16,2,FALSE)*VLOOKUP(S46,'Attribute scale factors'!$B$20:$C$22,2,FALSE)*VLOOKUP(T46,'Attribute scale factors'!$B$26:$C$28,2,FALSE)*VLOOKUP(U46,'Attribute scale factors'!$B$31:$C$32,2,FALSE)))))</f>
        <v>1</v>
      </c>
    </row>
    <row r="47" spans="1:22" x14ac:dyDescent="0.25">
      <c r="A47" t="s">
        <v>199</v>
      </c>
      <c r="B47" t="s">
        <v>198</v>
      </c>
      <c r="C47" t="s">
        <v>189</v>
      </c>
      <c r="D47">
        <v>12.99038674</v>
      </c>
      <c r="E47">
        <v>325.10000000000002</v>
      </c>
      <c r="F47">
        <v>325.10000000000002</v>
      </c>
      <c r="G47" t="s">
        <v>7</v>
      </c>
      <c r="H47" t="s">
        <v>7</v>
      </c>
      <c r="I47">
        <v>93.02999878</v>
      </c>
      <c r="J47">
        <v>1</v>
      </c>
      <c r="K47" t="s">
        <v>99</v>
      </c>
      <c r="L47">
        <v>220</v>
      </c>
      <c r="M47">
        <v>220</v>
      </c>
      <c r="N47" t="s">
        <v>8</v>
      </c>
      <c r="O47">
        <v>1</v>
      </c>
      <c r="P47" s="1" t="s">
        <v>7</v>
      </c>
      <c r="Q47" s="1" t="s">
        <v>83</v>
      </c>
      <c r="R47" s="1" t="s">
        <v>87</v>
      </c>
      <c r="S47" s="1" t="s">
        <v>89</v>
      </c>
      <c r="T47" s="1" t="s">
        <v>87</v>
      </c>
      <c r="U47" s="1" t="s">
        <v>93</v>
      </c>
      <c r="V47" s="1">
        <f>IF(G47="T",1,IF(U47="U",VLOOKUP(U47,'Attribute scale factors'!$B$31:$C$32,2,FALSE),IF(P47="S",(VLOOKUP(P47,'Attribute scale factors'!$B$4:$C$5,2,FALSE)*VLOOKUP(T47,'Attribute scale factors'!$B$26:$C$28,2,FALSE)*VLOOKUP(U47,'Attribute scale factors'!$B$31:$C$32,2,FALSE)),(VLOOKUP(P47,'Attribute scale factors'!$B$4:$C$5,2,FALSE)*VLOOKUP(Q47,'Attribute scale factors'!$B$9:$C$10,2,FALSE)*VLOOKUP(R47,'Attribute scale factors'!$B$14:$C$16,2,FALSE)*VLOOKUP(S47,'Attribute scale factors'!$B$20:$C$22,2,FALSE)*VLOOKUP(T47,'Attribute scale factors'!$B$26:$C$28,2,FALSE)*VLOOKUP(U47,'Attribute scale factors'!$B$31:$C$32,2,FALSE)))))</f>
        <v>1</v>
      </c>
    </row>
    <row r="48" spans="1:22" x14ac:dyDescent="0.25">
      <c r="A48" t="s">
        <v>197</v>
      </c>
      <c r="B48" t="s">
        <v>194</v>
      </c>
      <c r="C48" t="s">
        <v>156</v>
      </c>
      <c r="D48">
        <v>18.532246369999999</v>
      </c>
      <c r="E48">
        <v>239.6</v>
      </c>
      <c r="F48">
        <v>239.6</v>
      </c>
      <c r="G48" t="s">
        <v>7</v>
      </c>
      <c r="H48" t="s">
        <v>7</v>
      </c>
      <c r="I48">
        <v>67.300003050000001</v>
      </c>
      <c r="J48">
        <v>3</v>
      </c>
      <c r="K48" t="s">
        <v>99</v>
      </c>
      <c r="L48">
        <v>220</v>
      </c>
      <c r="M48">
        <v>220</v>
      </c>
      <c r="N48" t="s">
        <v>8</v>
      </c>
      <c r="O48">
        <v>1</v>
      </c>
      <c r="P48" s="1" t="s">
        <v>7</v>
      </c>
      <c r="Q48" s="1" t="s">
        <v>83</v>
      </c>
      <c r="R48" s="1" t="s">
        <v>87</v>
      </c>
      <c r="S48" s="1" t="s">
        <v>89</v>
      </c>
      <c r="T48" s="1" t="s">
        <v>87</v>
      </c>
      <c r="U48" s="1" t="s">
        <v>93</v>
      </c>
      <c r="V48" s="1">
        <f>IF(G48="T",1,IF(U48="U",VLOOKUP(U48,'Attribute scale factors'!$B$31:$C$32,2,FALSE),IF(P48="S",(VLOOKUP(P48,'Attribute scale factors'!$B$4:$C$5,2,FALSE)*VLOOKUP(T48,'Attribute scale factors'!$B$26:$C$28,2,FALSE)*VLOOKUP(U48,'Attribute scale factors'!$B$31:$C$32,2,FALSE)),(VLOOKUP(P48,'Attribute scale factors'!$B$4:$C$5,2,FALSE)*VLOOKUP(Q48,'Attribute scale factors'!$B$9:$C$10,2,FALSE)*VLOOKUP(R48,'Attribute scale factors'!$B$14:$C$16,2,FALSE)*VLOOKUP(S48,'Attribute scale factors'!$B$20:$C$22,2,FALSE)*VLOOKUP(T48,'Attribute scale factors'!$B$26:$C$28,2,FALSE)*VLOOKUP(U48,'Attribute scale factors'!$B$31:$C$32,2,FALSE)))))</f>
        <v>1</v>
      </c>
    </row>
    <row r="49" spans="1:22" x14ac:dyDescent="0.25">
      <c r="A49" t="s">
        <v>196</v>
      </c>
      <c r="B49" t="s">
        <v>194</v>
      </c>
      <c r="C49" t="s">
        <v>146</v>
      </c>
      <c r="D49">
        <v>236.40661499999999</v>
      </c>
      <c r="E49">
        <v>771.6</v>
      </c>
      <c r="F49">
        <v>771.6</v>
      </c>
      <c r="G49" t="s">
        <v>7</v>
      </c>
      <c r="H49" t="s">
        <v>9</v>
      </c>
      <c r="I49">
        <v>7.0999999049999998</v>
      </c>
      <c r="J49">
        <v>2</v>
      </c>
      <c r="K49" t="s">
        <v>99</v>
      </c>
      <c r="L49">
        <v>220</v>
      </c>
      <c r="M49">
        <v>220</v>
      </c>
      <c r="N49" t="s">
        <v>8</v>
      </c>
      <c r="O49">
        <v>1</v>
      </c>
      <c r="P49" s="1" t="s">
        <v>7</v>
      </c>
      <c r="Q49" s="1" t="s">
        <v>83</v>
      </c>
      <c r="R49" s="1" t="s">
        <v>87</v>
      </c>
      <c r="S49" s="1" t="s">
        <v>89</v>
      </c>
      <c r="T49" s="1" t="s">
        <v>87</v>
      </c>
      <c r="U49" s="1" t="s">
        <v>93</v>
      </c>
      <c r="V49" s="1">
        <f>IF(G49="T",1,IF(U49="U",VLOOKUP(U49,'Attribute scale factors'!$B$31:$C$32,2,FALSE),IF(P49="S",(VLOOKUP(P49,'Attribute scale factors'!$B$4:$C$5,2,FALSE)*VLOOKUP(T49,'Attribute scale factors'!$B$26:$C$28,2,FALSE)*VLOOKUP(U49,'Attribute scale factors'!$B$31:$C$32,2,FALSE)),(VLOOKUP(P49,'Attribute scale factors'!$B$4:$C$5,2,FALSE)*VLOOKUP(Q49,'Attribute scale factors'!$B$9:$C$10,2,FALSE)*VLOOKUP(R49,'Attribute scale factors'!$B$14:$C$16,2,FALSE)*VLOOKUP(S49,'Attribute scale factors'!$B$20:$C$22,2,FALSE)*VLOOKUP(T49,'Attribute scale factors'!$B$26:$C$28,2,FALSE)*VLOOKUP(U49,'Attribute scale factors'!$B$31:$C$32,2,FALSE)))))</f>
        <v>1</v>
      </c>
    </row>
    <row r="50" spans="1:22" x14ac:dyDescent="0.25">
      <c r="A50" t="s">
        <v>195</v>
      </c>
      <c r="B50" t="s">
        <v>194</v>
      </c>
      <c r="C50" t="s">
        <v>193</v>
      </c>
      <c r="D50">
        <v>40.192926919999998</v>
      </c>
      <c r="E50">
        <v>238</v>
      </c>
      <c r="F50">
        <v>238</v>
      </c>
      <c r="G50" t="s">
        <v>7</v>
      </c>
      <c r="H50" t="s">
        <v>7</v>
      </c>
      <c r="I50">
        <v>31</v>
      </c>
      <c r="J50">
        <v>2</v>
      </c>
      <c r="K50" t="s">
        <v>99</v>
      </c>
      <c r="L50">
        <v>220</v>
      </c>
      <c r="M50">
        <v>220</v>
      </c>
      <c r="N50" t="s">
        <v>8</v>
      </c>
      <c r="O50">
        <v>1</v>
      </c>
      <c r="P50" s="1" t="s">
        <v>7</v>
      </c>
      <c r="Q50" s="1" t="s">
        <v>83</v>
      </c>
      <c r="R50" s="1" t="s">
        <v>87</v>
      </c>
      <c r="S50" s="1" t="s">
        <v>89</v>
      </c>
      <c r="T50" s="1" t="s">
        <v>87</v>
      </c>
      <c r="U50" s="1" t="s">
        <v>93</v>
      </c>
      <c r="V50" s="1">
        <f>IF(G50="T",1,IF(U50="U",VLOOKUP(U50,'Attribute scale factors'!$B$31:$C$32,2,FALSE),IF(P50="S",(VLOOKUP(P50,'Attribute scale factors'!$B$4:$C$5,2,FALSE)*VLOOKUP(T50,'Attribute scale factors'!$B$26:$C$28,2,FALSE)*VLOOKUP(U50,'Attribute scale factors'!$B$31:$C$32,2,FALSE)),(VLOOKUP(P50,'Attribute scale factors'!$B$4:$C$5,2,FALSE)*VLOOKUP(Q50,'Attribute scale factors'!$B$9:$C$10,2,FALSE)*VLOOKUP(R50,'Attribute scale factors'!$B$14:$C$16,2,FALSE)*VLOOKUP(S50,'Attribute scale factors'!$B$20:$C$22,2,FALSE)*VLOOKUP(T50,'Attribute scale factors'!$B$26:$C$28,2,FALSE)*VLOOKUP(U50,'Attribute scale factors'!$B$31:$C$32,2,FALSE)))))</f>
        <v>1</v>
      </c>
    </row>
    <row r="51" spans="1:22" x14ac:dyDescent="0.25">
      <c r="A51" t="s">
        <v>191</v>
      </c>
      <c r="B51" t="s">
        <v>190</v>
      </c>
      <c r="C51" t="s">
        <v>189</v>
      </c>
      <c r="D51">
        <v>22.727272849999999</v>
      </c>
      <c r="E51">
        <v>422.5</v>
      </c>
      <c r="F51">
        <v>422.5</v>
      </c>
      <c r="G51" t="s">
        <v>7</v>
      </c>
      <c r="H51" t="s">
        <v>8</v>
      </c>
      <c r="I51">
        <v>70.599998470000003</v>
      </c>
      <c r="J51">
        <v>2</v>
      </c>
      <c r="K51" t="s">
        <v>99</v>
      </c>
      <c r="L51">
        <v>220</v>
      </c>
      <c r="M51">
        <v>220</v>
      </c>
      <c r="N51" t="s">
        <v>8</v>
      </c>
      <c r="O51">
        <v>1</v>
      </c>
      <c r="P51" s="1" t="s">
        <v>7</v>
      </c>
      <c r="Q51" s="1" t="s">
        <v>83</v>
      </c>
      <c r="R51" s="1" t="s">
        <v>87</v>
      </c>
      <c r="S51" s="1" t="s">
        <v>89</v>
      </c>
      <c r="T51" s="1" t="s">
        <v>87</v>
      </c>
      <c r="U51" s="1" t="s">
        <v>93</v>
      </c>
      <c r="V51" s="1">
        <f>IF(G51="T",1,IF(U51="U",VLOOKUP(U51,'Attribute scale factors'!$B$31:$C$32,2,FALSE),IF(P51="S",(VLOOKUP(P51,'Attribute scale factors'!$B$4:$C$5,2,FALSE)*VLOOKUP(T51,'Attribute scale factors'!$B$26:$C$28,2,FALSE)*VLOOKUP(U51,'Attribute scale factors'!$B$31:$C$32,2,FALSE)),(VLOOKUP(P51,'Attribute scale factors'!$B$4:$C$5,2,FALSE)*VLOOKUP(Q51,'Attribute scale factors'!$B$9:$C$10,2,FALSE)*VLOOKUP(R51,'Attribute scale factors'!$B$14:$C$16,2,FALSE)*VLOOKUP(S51,'Attribute scale factors'!$B$20:$C$22,2,FALSE)*VLOOKUP(T51,'Attribute scale factors'!$B$26:$C$28,2,FALSE)*VLOOKUP(U51,'Attribute scale factors'!$B$31:$C$32,2,FALSE)))))</f>
        <v>1</v>
      </c>
    </row>
    <row r="52" spans="1:22" x14ac:dyDescent="0.25">
      <c r="A52" t="s">
        <v>178</v>
      </c>
      <c r="B52" t="s">
        <v>177</v>
      </c>
      <c r="C52" t="s">
        <v>176</v>
      </c>
      <c r="D52">
        <v>35.149385909999999</v>
      </c>
      <c r="E52">
        <v>600</v>
      </c>
      <c r="F52">
        <v>600</v>
      </c>
      <c r="G52" t="s">
        <v>79</v>
      </c>
      <c r="H52" t="s">
        <v>7</v>
      </c>
      <c r="I52">
        <v>1</v>
      </c>
      <c r="J52">
        <v>4</v>
      </c>
      <c r="K52" t="s">
        <v>99</v>
      </c>
      <c r="L52">
        <v>220</v>
      </c>
      <c r="M52">
        <v>500</v>
      </c>
      <c r="N52" t="s">
        <v>8</v>
      </c>
      <c r="O52">
        <v>1</v>
      </c>
      <c r="V52" s="1">
        <f>IF(G52="T",1,IF(U52="U",VLOOKUP(U52,'Attribute scale factors'!$B$31:$C$32,2,FALSE),IF(P52="S",(VLOOKUP(P52,'Attribute scale factors'!$B$4:$C$5,2,FALSE)*VLOOKUP(T52,'Attribute scale factors'!$B$26:$C$28,2,FALSE)*VLOOKUP(U52,'Attribute scale factors'!$B$31:$C$32,2,FALSE)),(VLOOKUP(P52,'Attribute scale factors'!$B$4:$C$5,2,FALSE)*VLOOKUP(Q52,'Attribute scale factors'!$B$9:$C$10,2,FALSE)*VLOOKUP(R52,'Attribute scale factors'!$B$14:$C$16,2,FALSE)*VLOOKUP(S52,'Attribute scale factors'!$B$20:$C$22,2,FALSE)*VLOOKUP(T52,'Attribute scale factors'!$B$26:$C$28,2,FALSE)*VLOOKUP(U52,'Attribute scale factors'!$B$31:$C$32,2,FALSE)))))</f>
        <v>1</v>
      </c>
    </row>
    <row r="53" spans="1:22" x14ac:dyDescent="0.25">
      <c r="A53" t="s">
        <v>185</v>
      </c>
      <c r="B53" t="s">
        <v>177</v>
      </c>
      <c r="C53" t="s">
        <v>163</v>
      </c>
      <c r="D53">
        <v>505.0505197</v>
      </c>
      <c r="E53">
        <v>749.3</v>
      </c>
      <c r="F53">
        <v>749.3</v>
      </c>
      <c r="G53" t="s">
        <v>7</v>
      </c>
      <c r="H53" t="s">
        <v>9</v>
      </c>
      <c r="I53">
        <v>3.4800000190000002</v>
      </c>
      <c r="J53">
        <v>4</v>
      </c>
      <c r="K53" t="s">
        <v>99</v>
      </c>
      <c r="L53">
        <v>220</v>
      </c>
      <c r="M53">
        <v>220</v>
      </c>
      <c r="N53" t="s">
        <v>8</v>
      </c>
      <c r="O53">
        <v>1</v>
      </c>
      <c r="P53" s="1" t="s">
        <v>7</v>
      </c>
      <c r="Q53" s="1" t="s">
        <v>83</v>
      </c>
      <c r="R53" s="1" t="s">
        <v>87</v>
      </c>
      <c r="S53" s="1" t="s">
        <v>89</v>
      </c>
      <c r="T53" s="1" t="s">
        <v>87</v>
      </c>
      <c r="U53" s="1" t="s">
        <v>93</v>
      </c>
      <c r="V53" s="1">
        <f>IF(G53="T",1,IF(U53="U",VLOOKUP(U53,'Attribute scale factors'!$B$31:$C$32,2,FALSE),IF(P53="S",(VLOOKUP(P53,'Attribute scale factors'!$B$4:$C$5,2,FALSE)*VLOOKUP(T53,'Attribute scale factors'!$B$26:$C$28,2,FALSE)*VLOOKUP(U53,'Attribute scale factors'!$B$31:$C$32,2,FALSE)),(VLOOKUP(P53,'Attribute scale factors'!$B$4:$C$5,2,FALSE)*VLOOKUP(Q53,'Attribute scale factors'!$B$9:$C$10,2,FALSE)*VLOOKUP(R53,'Attribute scale factors'!$B$14:$C$16,2,FALSE)*VLOOKUP(S53,'Attribute scale factors'!$B$20:$C$22,2,FALSE)*VLOOKUP(T53,'Attribute scale factors'!$B$26:$C$28,2,FALSE)*VLOOKUP(U53,'Attribute scale factors'!$B$31:$C$32,2,FALSE)))))</f>
        <v>1</v>
      </c>
    </row>
    <row r="54" spans="1:22" x14ac:dyDescent="0.25">
      <c r="A54" t="s">
        <v>184</v>
      </c>
      <c r="B54" t="s">
        <v>176</v>
      </c>
      <c r="C54" t="s">
        <v>101</v>
      </c>
      <c r="D54">
        <v>666.66666090000001</v>
      </c>
      <c r="E54">
        <v>2869.2</v>
      </c>
      <c r="F54">
        <v>2869.2</v>
      </c>
      <c r="G54" t="s">
        <v>7</v>
      </c>
      <c r="H54" t="s">
        <v>7</v>
      </c>
      <c r="I54">
        <v>16.867469880000002</v>
      </c>
      <c r="J54">
        <v>3</v>
      </c>
      <c r="K54" t="s">
        <v>99</v>
      </c>
      <c r="L54">
        <v>500</v>
      </c>
      <c r="M54">
        <v>500</v>
      </c>
      <c r="N54" t="s">
        <v>8</v>
      </c>
      <c r="O54">
        <v>1</v>
      </c>
      <c r="P54" s="1" t="s">
        <v>7</v>
      </c>
      <c r="Q54" s="1" t="s">
        <v>83</v>
      </c>
      <c r="R54" s="1" t="s">
        <v>87</v>
      </c>
      <c r="S54" s="1" t="s">
        <v>89</v>
      </c>
      <c r="T54" s="1" t="s">
        <v>87</v>
      </c>
      <c r="U54" s="1" t="s">
        <v>93</v>
      </c>
      <c r="V54" s="1">
        <f>IF(G54="T",1,IF(U54="U",VLOOKUP(U54,'Attribute scale factors'!$B$31:$C$32,2,FALSE),IF(P54="S",(VLOOKUP(P54,'Attribute scale factors'!$B$4:$C$5,2,FALSE)*VLOOKUP(T54,'Attribute scale factors'!$B$26:$C$28,2,FALSE)*VLOOKUP(U54,'Attribute scale factors'!$B$31:$C$32,2,FALSE)),(VLOOKUP(P54,'Attribute scale factors'!$B$4:$C$5,2,FALSE)*VLOOKUP(Q54,'Attribute scale factors'!$B$9:$C$10,2,FALSE)*VLOOKUP(R54,'Attribute scale factors'!$B$14:$C$16,2,FALSE)*VLOOKUP(S54,'Attribute scale factors'!$B$20:$C$22,2,FALSE)*VLOOKUP(T54,'Attribute scale factors'!$B$26:$C$28,2,FALSE)*VLOOKUP(U54,'Attribute scale factors'!$B$31:$C$32,2,FALSE)))))</f>
        <v>1</v>
      </c>
    </row>
    <row r="55" spans="1:22" x14ac:dyDescent="0.25">
      <c r="A55" t="s">
        <v>183</v>
      </c>
      <c r="B55" t="s">
        <v>176</v>
      </c>
      <c r="C55" t="s">
        <v>123</v>
      </c>
      <c r="D55">
        <v>70.921984499999994</v>
      </c>
      <c r="E55">
        <v>3276.5</v>
      </c>
      <c r="F55">
        <v>3276.5</v>
      </c>
      <c r="G55" t="s">
        <v>7</v>
      </c>
      <c r="H55" t="s">
        <v>8</v>
      </c>
      <c r="I55">
        <v>136.6000061</v>
      </c>
      <c r="J55">
        <v>1</v>
      </c>
      <c r="K55" t="s">
        <v>99</v>
      </c>
      <c r="L55">
        <v>500</v>
      </c>
      <c r="M55">
        <v>500</v>
      </c>
      <c r="N55" t="s">
        <v>8</v>
      </c>
      <c r="O55">
        <v>1</v>
      </c>
      <c r="P55" s="1" t="s">
        <v>7</v>
      </c>
      <c r="Q55" s="1" t="s">
        <v>83</v>
      </c>
      <c r="R55" s="1" t="s">
        <v>87</v>
      </c>
      <c r="S55" s="1" t="s">
        <v>89</v>
      </c>
      <c r="T55" s="1" t="s">
        <v>87</v>
      </c>
      <c r="U55" s="1" t="s">
        <v>93</v>
      </c>
      <c r="V55" s="1">
        <f>IF(G55="T",1,IF(U55="U",VLOOKUP(U55,'Attribute scale factors'!$B$31:$C$32,2,FALSE),IF(P55="S",(VLOOKUP(P55,'Attribute scale factors'!$B$4:$C$5,2,FALSE)*VLOOKUP(T55,'Attribute scale factors'!$B$26:$C$28,2,FALSE)*VLOOKUP(U55,'Attribute scale factors'!$B$31:$C$32,2,FALSE)),(VLOOKUP(P55,'Attribute scale factors'!$B$4:$C$5,2,FALSE)*VLOOKUP(Q55,'Attribute scale factors'!$B$9:$C$10,2,FALSE)*VLOOKUP(R55,'Attribute scale factors'!$B$14:$C$16,2,FALSE)*VLOOKUP(S55,'Attribute scale factors'!$B$20:$C$22,2,FALSE)*VLOOKUP(T55,'Attribute scale factors'!$B$26:$C$28,2,FALSE)*VLOOKUP(U55,'Attribute scale factors'!$B$31:$C$32,2,FALSE)))))</f>
        <v>1</v>
      </c>
    </row>
    <row r="56" spans="1:22" x14ac:dyDescent="0.25">
      <c r="A56" t="s">
        <v>182</v>
      </c>
      <c r="B56" t="s">
        <v>176</v>
      </c>
      <c r="C56" t="s">
        <v>107</v>
      </c>
      <c r="D56">
        <v>62.695925099999997</v>
      </c>
      <c r="E56">
        <v>2698.4</v>
      </c>
      <c r="F56">
        <v>2698.4</v>
      </c>
      <c r="G56" t="s">
        <v>7</v>
      </c>
      <c r="H56" t="s">
        <v>7</v>
      </c>
      <c r="I56">
        <v>154.1999969</v>
      </c>
      <c r="J56">
        <v>2</v>
      </c>
      <c r="K56" t="s">
        <v>99</v>
      </c>
      <c r="L56">
        <v>500</v>
      </c>
      <c r="M56">
        <v>500</v>
      </c>
      <c r="N56" t="s">
        <v>8</v>
      </c>
      <c r="O56">
        <v>1</v>
      </c>
      <c r="P56" s="1" t="s">
        <v>7</v>
      </c>
      <c r="Q56" s="1" t="s">
        <v>83</v>
      </c>
      <c r="R56" s="1" t="s">
        <v>87</v>
      </c>
      <c r="S56" s="1" t="s">
        <v>89</v>
      </c>
      <c r="T56" s="1" t="s">
        <v>87</v>
      </c>
      <c r="U56" s="1" t="s">
        <v>93</v>
      </c>
      <c r="V56" s="1">
        <f>IF(G56="T",1,IF(U56="U",VLOOKUP(U56,'Attribute scale factors'!$B$31:$C$32,2,FALSE),IF(P56="S",(VLOOKUP(P56,'Attribute scale factors'!$B$4:$C$5,2,FALSE)*VLOOKUP(T56,'Attribute scale factors'!$B$26:$C$28,2,FALSE)*VLOOKUP(U56,'Attribute scale factors'!$B$31:$C$32,2,FALSE)),(VLOOKUP(P56,'Attribute scale factors'!$B$4:$C$5,2,FALSE)*VLOOKUP(Q56,'Attribute scale factors'!$B$9:$C$10,2,FALSE)*VLOOKUP(R56,'Attribute scale factors'!$B$14:$C$16,2,FALSE)*VLOOKUP(S56,'Attribute scale factors'!$B$20:$C$22,2,FALSE)*VLOOKUP(T56,'Attribute scale factors'!$B$26:$C$28,2,FALSE)*VLOOKUP(U56,'Attribute scale factors'!$B$31:$C$32,2,FALSE)))))</f>
        <v>1</v>
      </c>
    </row>
    <row r="57" spans="1:22" x14ac:dyDescent="0.25">
      <c r="A57" t="s">
        <v>115</v>
      </c>
      <c r="B57" t="s">
        <v>114</v>
      </c>
      <c r="C57" t="s">
        <v>113</v>
      </c>
      <c r="D57">
        <v>46.082950459999999</v>
      </c>
      <c r="E57">
        <v>525</v>
      </c>
      <c r="F57">
        <v>525</v>
      </c>
      <c r="G57" t="s">
        <v>79</v>
      </c>
      <c r="H57" t="s">
        <v>7</v>
      </c>
      <c r="I57">
        <v>1</v>
      </c>
      <c r="J57">
        <v>1</v>
      </c>
      <c r="K57" t="s">
        <v>99</v>
      </c>
      <c r="L57">
        <v>275</v>
      </c>
      <c r="M57">
        <v>500</v>
      </c>
      <c r="N57" t="s">
        <v>8</v>
      </c>
      <c r="O57">
        <v>1</v>
      </c>
      <c r="V57" s="1">
        <f>IF(G57="T",1,IF(U57="U",VLOOKUP(U57,'Attribute scale factors'!$B$31:$C$32,2,FALSE),IF(P57="S",(VLOOKUP(P57,'Attribute scale factors'!$B$4:$C$5,2,FALSE)*VLOOKUP(T57,'Attribute scale factors'!$B$26:$C$28,2,FALSE)*VLOOKUP(U57,'Attribute scale factors'!$B$31:$C$32,2,FALSE)),(VLOOKUP(P57,'Attribute scale factors'!$B$4:$C$5,2,FALSE)*VLOOKUP(Q57,'Attribute scale factors'!$B$9:$C$10,2,FALSE)*VLOOKUP(R57,'Attribute scale factors'!$B$14:$C$16,2,FALSE)*VLOOKUP(S57,'Attribute scale factors'!$B$20:$C$22,2,FALSE)*VLOOKUP(T57,'Attribute scale factors'!$B$26:$C$28,2,FALSE)*VLOOKUP(U57,'Attribute scale factors'!$B$31:$C$32,2,FALSE)))))</f>
        <v>1</v>
      </c>
    </row>
    <row r="58" spans="1:22" x14ac:dyDescent="0.25">
      <c r="A58" t="s">
        <v>115</v>
      </c>
      <c r="B58" t="s">
        <v>114</v>
      </c>
      <c r="C58" t="s">
        <v>113</v>
      </c>
      <c r="D58">
        <v>46.082950459999999</v>
      </c>
      <c r="E58">
        <v>370</v>
      </c>
      <c r="F58">
        <v>370</v>
      </c>
      <c r="G58" t="s">
        <v>79</v>
      </c>
      <c r="H58" t="s">
        <v>7</v>
      </c>
      <c r="I58">
        <v>1</v>
      </c>
      <c r="J58">
        <v>1</v>
      </c>
      <c r="K58" t="s">
        <v>99</v>
      </c>
      <c r="L58">
        <v>275</v>
      </c>
      <c r="M58">
        <v>500</v>
      </c>
      <c r="N58" t="s">
        <v>8</v>
      </c>
      <c r="O58">
        <v>1</v>
      </c>
      <c r="V58" s="1">
        <f>IF(G58="T",1,IF(U58="U",VLOOKUP(U58,'Attribute scale factors'!$B$31:$C$32,2,FALSE),IF(P58="S",(VLOOKUP(P58,'Attribute scale factors'!$B$4:$C$5,2,FALSE)*VLOOKUP(T58,'Attribute scale factors'!$B$26:$C$28,2,FALSE)*VLOOKUP(U58,'Attribute scale factors'!$B$31:$C$32,2,FALSE)),(VLOOKUP(P58,'Attribute scale factors'!$B$4:$C$5,2,FALSE)*VLOOKUP(Q58,'Attribute scale factors'!$B$9:$C$10,2,FALSE)*VLOOKUP(R58,'Attribute scale factors'!$B$14:$C$16,2,FALSE)*VLOOKUP(S58,'Attribute scale factors'!$B$20:$C$22,2,FALSE)*VLOOKUP(T58,'Attribute scale factors'!$B$26:$C$28,2,FALSE)*VLOOKUP(U58,'Attribute scale factors'!$B$31:$C$32,2,FALSE)))))</f>
        <v>1</v>
      </c>
    </row>
    <row r="59" spans="1:22" x14ac:dyDescent="0.25">
      <c r="A59" t="s">
        <v>175</v>
      </c>
      <c r="B59" t="s">
        <v>113</v>
      </c>
      <c r="C59" t="s">
        <v>143</v>
      </c>
      <c r="D59">
        <v>98.386461109999999</v>
      </c>
      <c r="E59">
        <v>2683</v>
      </c>
      <c r="F59">
        <v>2683</v>
      </c>
      <c r="G59" t="s">
        <v>7</v>
      </c>
      <c r="H59" t="s">
        <v>7</v>
      </c>
      <c r="I59">
        <v>131.56626510000001</v>
      </c>
      <c r="J59">
        <v>1</v>
      </c>
      <c r="K59" t="s">
        <v>99</v>
      </c>
      <c r="L59">
        <v>500</v>
      </c>
      <c r="M59">
        <v>500</v>
      </c>
      <c r="N59" t="s">
        <v>8</v>
      </c>
      <c r="O59">
        <v>1</v>
      </c>
      <c r="P59" s="1" t="s">
        <v>7</v>
      </c>
      <c r="Q59" s="1" t="s">
        <v>83</v>
      </c>
      <c r="R59" s="1" t="s">
        <v>87</v>
      </c>
      <c r="S59" s="1" t="s">
        <v>89</v>
      </c>
      <c r="T59" s="1" t="s">
        <v>87</v>
      </c>
      <c r="U59" s="1" t="s">
        <v>93</v>
      </c>
      <c r="V59" s="1">
        <f>IF(G59="T",1,IF(U59="U",VLOOKUP(U59,'Attribute scale factors'!$B$31:$C$32,2,FALSE),IF(P59="S",(VLOOKUP(P59,'Attribute scale factors'!$B$4:$C$5,2,FALSE)*VLOOKUP(T59,'Attribute scale factors'!$B$26:$C$28,2,FALSE)*VLOOKUP(U59,'Attribute scale factors'!$B$31:$C$32,2,FALSE)),(VLOOKUP(P59,'Attribute scale factors'!$B$4:$C$5,2,FALSE)*VLOOKUP(Q59,'Attribute scale factors'!$B$9:$C$10,2,FALSE)*VLOOKUP(R59,'Attribute scale factors'!$B$14:$C$16,2,FALSE)*VLOOKUP(S59,'Attribute scale factors'!$B$20:$C$22,2,FALSE)*VLOOKUP(T59,'Attribute scale factors'!$B$26:$C$28,2,FALSE)*VLOOKUP(U59,'Attribute scale factors'!$B$31:$C$32,2,FALSE)))))</f>
        <v>1</v>
      </c>
    </row>
    <row r="60" spans="1:22" x14ac:dyDescent="0.25">
      <c r="A60" t="s">
        <v>174</v>
      </c>
      <c r="B60" t="s">
        <v>113</v>
      </c>
      <c r="C60" t="s">
        <v>139</v>
      </c>
      <c r="D60">
        <v>114.41647039999999</v>
      </c>
      <c r="E60">
        <v>2683</v>
      </c>
      <c r="F60">
        <v>2683</v>
      </c>
      <c r="G60" t="s">
        <v>7</v>
      </c>
      <c r="H60" t="s">
        <v>7</v>
      </c>
      <c r="I60">
        <v>74.216867469999997</v>
      </c>
      <c r="J60">
        <v>1</v>
      </c>
      <c r="K60" t="s">
        <v>99</v>
      </c>
      <c r="L60">
        <v>500</v>
      </c>
      <c r="M60">
        <v>500</v>
      </c>
      <c r="N60" t="s">
        <v>8</v>
      </c>
      <c r="O60">
        <v>1</v>
      </c>
      <c r="P60" s="1" t="s">
        <v>7</v>
      </c>
      <c r="Q60" s="1" t="s">
        <v>83</v>
      </c>
      <c r="R60" s="1" t="s">
        <v>87</v>
      </c>
      <c r="S60" s="1" t="s">
        <v>89</v>
      </c>
      <c r="T60" s="1" t="s">
        <v>87</v>
      </c>
      <c r="U60" s="1" t="s">
        <v>93</v>
      </c>
      <c r="V60" s="1">
        <f>IF(G60="T",1,IF(U60="U",VLOOKUP(U60,'Attribute scale factors'!$B$31:$C$32,2,FALSE),IF(P60="S",(VLOOKUP(P60,'Attribute scale factors'!$B$4:$C$5,2,FALSE)*VLOOKUP(T60,'Attribute scale factors'!$B$26:$C$28,2,FALSE)*VLOOKUP(U60,'Attribute scale factors'!$B$31:$C$32,2,FALSE)),(VLOOKUP(P60,'Attribute scale factors'!$B$4:$C$5,2,FALSE)*VLOOKUP(Q60,'Attribute scale factors'!$B$9:$C$10,2,FALSE)*VLOOKUP(R60,'Attribute scale factors'!$B$14:$C$16,2,FALSE)*VLOOKUP(S60,'Attribute scale factors'!$B$20:$C$22,2,FALSE)*VLOOKUP(T60,'Attribute scale factors'!$B$26:$C$28,2,FALSE)*VLOOKUP(U60,'Attribute scale factors'!$B$31:$C$32,2,FALSE)))))</f>
        <v>1</v>
      </c>
    </row>
    <row r="61" spans="1:22" x14ac:dyDescent="0.25">
      <c r="A61" t="s">
        <v>173</v>
      </c>
      <c r="B61" t="s">
        <v>171</v>
      </c>
      <c r="C61" t="s">
        <v>133</v>
      </c>
      <c r="D61">
        <v>5.6689340530000001</v>
      </c>
      <c r="E61">
        <v>302.3</v>
      </c>
      <c r="F61">
        <v>302.3</v>
      </c>
      <c r="G61" t="s">
        <v>7</v>
      </c>
      <c r="H61" t="s">
        <v>7</v>
      </c>
      <c r="I61">
        <v>293.49397590000001</v>
      </c>
      <c r="J61">
        <v>1</v>
      </c>
      <c r="K61" t="s">
        <v>99</v>
      </c>
      <c r="L61">
        <v>220</v>
      </c>
      <c r="M61">
        <v>220</v>
      </c>
      <c r="N61" t="s">
        <v>8</v>
      </c>
      <c r="O61">
        <v>1</v>
      </c>
      <c r="P61" s="1" t="s">
        <v>7</v>
      </c>
      <c r="Q61" s="1" t="s">
        <v>83</v>
      </c>
      <c r="R61" s="1" t="s">
        <v>87</v>
      </c>
      <c r="S61" s="1" t="s">
        <v>89</v>
      </c>
      <c r="T61" s="1" t="s">
        <v>87</v>
      </c>
      <c r="U61" s="1" t="s">
        <v>93</v>
      </c>
      <c r="V61" s="1">
        <f>IF(G61="T",1,IF(U61="U",VLOOKUP(U61,'Attribute scale factors'!$B$31:$C$32,2,FALSE),IF(P61="S",(VLOOKUP(P61,'Attribute scale factors'!$B$4:$C$5,2,FALSE)*VLOOKUP(T61,'Attribute scale factors'!$B$26:$C$28,2,FALSE)*VLOOKUP(U61,'Attribute scale factors'!$B$31:$C$32,2,FALSE)),(VLOOKUP(P61,'Attribute scale factors'!$B$4:$C$5,2,FALSE)*VLOOKUP(Q61,'Attribute scale factors'!$B$9:$C$10,2,FALSE)*VLOOKUP(R61,'Attribute scale factors'!$B$14:$C$16,2,FALSE)*VLOOKUP(S61,'Attribute scale factors'!$B$20:$C$22,2,FALSE)*VLOOKUP(T61,'Attribute scale factors'!$B$26:$C$28,2,FALSE)*VLOOKUP(U61,'Attribute scale factors'!$B$31:$C$32,2,FALSE)))))</f>
        <v>1</v>
      </c>
    </row>
    <row r="62" spans="1:22" x14ac:dyDescent="0.25">
      <c r="A62" t="s">
        <v>172</v>
      </c>
      <c r="B62" t="s">
        <v>171</v>
      </c>
      <c r="C62" t="s">
        <v>170</v>
      </c>
      <c r="D62">
        <v>11.299434959999999</v>
      </c>
      <c r="E62">
        <v>301</v>
      </c>
      <c r="F62">
        <v>301</v>
      </c>
      <c r="G62" t="s">
        <v>7</v>
      </c>
      <c r="H62" t="s">
        <v>7</v>
      </c>
      <c r="I62">
        <v>141.686747</v>
      </c>
      <c r="J62">
        <v>1</v>
      </c>
      <c r="K62" t="s">
        <v>99</v>
      </c>
      <c r="L62">
        <v>220</v>
      </c>
      <c r="M62">
        <v>220</v>
      </c>
      <c r="N62" t="s">
        <v>8</v>
      </c>
      <c r="O62">
        <v>1</v>
      </c>
      <c r="P62" s="1" t="s">
        <v>7</v>
      </c>
      <c r="Q62" s="1" t="s">
        <v>83</v>
      </c>
      <c r="R62" s="1" t="s">
        <v>87</v>
      </c>
      <c r="S62" s="1" t="s">
        <v>89</v>
      </c>
      <c r="T62" s="1" t="s">
        <v>87</v>
      </c>
      <c r="U62" s="1" t="s">
        <v>93</v>
      </c>
      <c r="V62" s="1">
        <f>IF(G62="T",1,IF(U62="U",VLOOKUP(U62,'Attribute scale factors'!$B$31:$C$32,2,FALSE),IF(P62="S",(VLOOKUP(P62,'Attribute scale factors'!$B$4:$C$5,2,FALSE)*VLOOKUP(T62,'Attribute scale factors'!$B$26:$C$28,2,FALSE)*VLOOKUP(U62,'Attribute scale factors'!$B$31:$C$32,2,FALSE)),(VLOOKUP(P62,'Attribute scale factors'!$B$4:$C$5,2,FALSE)*VLOOKUP(Q62,'Attribute scale factors'!$B$9:$C$10,2,FALSE)*VLOOKUP(R62,'Attribute scale factors'!$B$14:$C$16,2,FALSE)*VLOOKUP(S62,'Attribute scale factors'!$B$20:$C$22,2,FALSE)*VLOOKUP(T62,'Attribute scale factors'!$B$26:$C$28,2,FALSE)*VLOOKUP(U62,'Attribute scale factors'!$B$31:$C$32,2,FALSE)))))</f>
        <v>1</v>
      </c>
    </row>
    <row r="63" spans="1:22" x14ac:dyDescent="0.25">
      <c r="A63" t="s">
        <v>169</v>
      </c>
      <c r="B63" t="s">
        <v>167</v>
      </c>
      <c r="C63" t="s">
        <v>163</v>
      </c>
      <c r="D63">
        <v>729.92703159999996</v>
      </c>
      <c r="E63">
        <v>277.3</v>
      </c>
      <c r="F63">
        <v>277.3</v>
      </c>
      <c r="G63" t="s">
        <v>7</v>
      </c>
      <c r="H63" t="s">
        <v>7</v>
      </c>
      <c r="I63">
        <v>1.929577401</v>
      </c>
      <c r="J63">
        <v>1</v>
      </c>
      <c r="K63" t="s">
        <v>99</v>
      </c>
      <c r="L63">
        <v>220</v>
      </c>
      <c r="M63">
        <v>220</v>
      </c>
      <c r="N63" t="s">
        <v>8</v>
      </c>
      <c r="O63">
        <v>1</v>
      </c>
      <c r="P63" s="1" t="s">
        <v>7</v>
      </c>
      <c r="Q63" s="1" t="s">
        <v>83</v>
      </c>
      <c r="R63" s="1" t="s">
        <v>87</v>
      </c>
      <c r="S63" s="1" t="s">
        <v>89</v>
      </c>
      <c r="T63" s="1" t="s">
        <v>87</v>
      </c>
      <c r="U63" s="1" t="s">
        <v>93</v>
      </c>
      <c r="V63" s="1">
        <f>IF(G63="T",1,IF(U63="U",VLOOKUP(U63,'Attribute scale factors'!$B$31:$C$32,2,FALSE),IF(P63="S",(VLOOKUP(P63,'Attribute scale factors'!$B$4:$C$5,2,FALSE)*VLOOKUP(T63,'Attribute scale factors'!$B$26:$C$28,2,FALSE)*VLOOKUP(U63,'Attribute scale factors'!$B$31:$C$32,2,FALSE)),(VLOOKUP(P63,'Attribute scale factors'!$B$4:$C$5,2,FALSE)*VLOOKUP(Q63,'Attribute scale factors'!$B$9:$C$10,2,FALSE)*VLOOKUP(R63,'Attribute scale factors'!$B$14:$C$16,2,FALSE)*VLOOKUP(S63,'Attribute scale factors'!$B$20:$C$22,2,FALSE)*VLOOKUP(T63,'Attribute scale factors'!$B$26:$C$28,2,FALSE)*VLOOKUP(U63,'Attribute scale factors'!$B$31:$C$32,2,FALSE)))))</f>
        <v>1</v>
      </c>
    </row>
    <row r="64" spans="1:22" x14ac:dyDescent="0.25">
      <c r="A64" t="s">
        <v>168</v>
      </c>
      <c r="B64" t="s">
        <v>167</v>
      </c>
      <c r="C64" t="s">
        <v>160</v>
      </c>
      <c r="D64">
        <v>2272.7272549999998</v>
      </c>
      <c r="E64">
        <v>0</v>
      </c>
      <c r="F64">
        <v>0</v>
      </c>
      <c r="G64" t="s">
        <v>7</v>
      </c>
      <c r="H64" t="s">
        <v>7</v>
      </c>
      <c r="I64">
        <v>0.61971831499999996</v>
      </c>
      <c r="J64">
        <v>1</v>
      </c>
      <c r="K64" t="s">
        <v>99</v>
      </c>
      <c r="L64">
        <v>220</v>
      </c>
      <c r="M64">
        <v>220</v>
      </c>
      <c r="N64" t="s">
        <v>8</v>
      </c>
      <c r="O64">
        <v>1</v>
      </c>
      <c r="P64" s="1" t="s">
        <v>7</v>
      </c>
      <c r="Q64" s="1" t="s">
        <v>83</v>
      </c>
      <c r="R64" s="1" t="s">
        <v>87</v>
      </c>
      <c r="S64" s="1" t="s">
        <v>89</v>
      </c>
      <c r="T64" s="1" t="s">
        <v>87</v>
      </c>
      <c r="U64" s="1" t="s">
        <v>93</v>
      </c>
      <c r="V64" s="1">
        <f>IF(G64="T",1,IF(U64="U",VLOOKUP(U64,'Attribute scale factors'!$B$31:$C$32,2,FALSE),IF(P64="S",(VLOOKUP(P64,'Attribute scale factors'!$B$4:$C$5,2,FALSE)*VLOOKUP(T64,'Attribute scale factors'!$B$26:$C$28,2,FALSE)*VLOOKUP(U64,'Attribute scale factors'!$B$31:$C$32,2,FALSE)),(VLOOKUP(P64,'Attribute scale factors'!$B$4:$C$5,2,FALSE)*VLOOKUP(Q64,'Attribute scale factors'!$B$9:$C$10,2,FALSE)*VLOOKUP(R64,'Attribute scale factors'!$B$14:$C$16,2,FALSE)*VLOOKUP(S64,'Attribute scale factors'!$B$20:$C$22,2,FALSE)*VLOOKUP(T64,'Attribute scale factors'!$B$26:$C$28,2,FALSE)*VLOOKUP(U64,'Attribute scale factors'!$B$31:$C$32,2,FALSE)))))</f>
        <v>1</v>
      </c>
    </row>
    <row r="65" spans="1:22" x14ac:dyDescent="0.25">
      <c r="A65" t="s">
        <v>166</v>
      </c>
      <c r="B65" t="s">
        <v>163</v>
      </c>
      <c r="C65" t="s">
        <v>161</v>
      </c>
      <c r="D65">
        <v>374.53182479999998</v>
      </c>
      <c r="E65">
        <v>749.3</v>
      </c>
      <c r="F65">
        <v>749.3</v>
      </c>
      <c r="G65" t="s">
        <v>7</v>
      </c>
      <c r="H65" t="s">
        <v>9</v>
      </c>
      <c r="I65">
        <v>29.015544040000002</v>
      </c>
      <c r="J65">
        <v>4</v>
      </c>
      <c r="K65" t="s">
        <v>99</v>
      </c>
      <c r="L65">
        <v>220</v>
      </c>
      <c r="M65">
        <v>220</v>
      </c>
      <c r="N65" t="s">
        <v>8</v>
      </c>
      <c r="O65">
        <v>1</v>
      </c>
      <c r="P65" s="1" t="s">
        <v>7</v>
      </c>
      <c r="Q65" s="1" t="s">
        <v>83</v>
      </c>
      <c r="R65" s="1" t="s">
        <v>87</v>
      </c>
      <c r="S65" s="1" t="s">
        <v>89</v>
      </c>
      <c r="T65" s="1" t="s">
        <v>87</v>
      </c>
      <c r="U65" s="1" t="s">
        <v>93</v>
      </c>
      <c r="V65" s="1">
        <f>IF(G65="T",1,IF(U65="U",VLOOKUP(U65,'Attribute scale factors'!$B$31:$C$32,2,FALSE),IF(P65="S",(VLOOKUP(P65,'Attribute scale factors'!$B$4:$C$5,2,FALSE)*VLOOKUP(T65,'Attribute scale factors'!$B$26:$C$28,2,FALSE)*VLOOKUP(U65,'Attribute scale factors'!$B$31:$C$32,2,FALSE)),(VLOOKUP(P65,'Attribute scale factors'!$B$4:$C$5,2,FALSE)*VLOOKUP(Q65,'Attribute scale factors'!$B$9:$C$10,2,FALSE)*VLOOKUP(R65,'Attribute scale factors'!$B$14:$C$16,2,FALSE)*VLOOKUP(S65,'Attribute scale factors'!$B$20:$C$22,2,FALSE)*VLOOKUP(T65,'Attribute scale factors'!$B$26:$C$28,2,FALSE)*VLOOKUP(U65,'Attribute scale factors'!$B$31:$C$32,2,FALSE)))))</f>
        <v>1</v>
      </c>
    </row>
    <row r="66" spans="1:22" x14ac:dyDescent="0.25">
      <c r="A66" t="s">
        <v>165</v>
      </c>
      <c r="B66" t="s">
        <v>163</v>
      </c>
      <c r="C66" t="s">
        <v>117</v>
      </c>
      <c r="D66">
        <v>11.415525089999999</v>
      </c>
      <c r="E66">
        <v>271.60000000000002</v>
      </c>
      <c r="F66">
        <v>271.60000000000002</v>
      </c>
      <c r="G66" t="s">
        <v>7</v>
      </c>
      <c r="H66" t="s">
        <v>7</v>
      </c>
      <c r="I66">
        <v>123.38028199999999</v>
      </c>
      <c r="J66">
        <v>2</v>
      </c>
      <c r="K66" t="s">
        <v>99</v>
      </c>
      <c r="L66">
        <v>220</v>
      </c>
      <c r="M66">
        <v>220</v>
      </c>
      <c r="N66" t="s">
        <v>8</v>
      </c>
      <c r="O66">
        <v>1</v>
      </c>
      <c r="P66" s="1" t="s">
        <v>7</v>
      </c>
      <c r="Q66" s="1" t="s">
        <v>83</v>
      </c>
      <c r="R66" s="1" t="s">
        <v>87</v>
      </c>
      <c r="S66" s="1" t="s">
        <v>89</v>
      </c>
      <c r="T66" s="1" t="s">
        <v>87</v>
      </c>
      <c r="U66" s="1" t="s">
        <v>93</v>
      </c>
      <c r="V66" s="1">
        <f>IF(G66="T",1,IF(U66="U",VLOOKUP(U66,'Attribute scale factors'!$B$31:$C$32,2,FALSE),IF(P66="S",(VLOOKUP(P66,'Attribute scale factors'!$B$4:$C$5,2,FALSE)*VLOOKUP(T66,'Attribute scale factors'!$B$26:$C$28,2,FALSE)*VLOOKUP(U66,'Attribute scale factors'!$B$31:$C$32,2,FALSE)),(VLOOKUP(P66,'Attribute scale factors'!$B$4:$C$5,2,FALSE)*VLOOKUP(Q66,'Attribute scale factors'!$B$9:$C$10,2,FALSE)*VLOOKUP(R66,'Attribute scale factors'!$B$14:$C$16,2,FALSE)*VLOOKUP(S66,'Attribute scale factors'!$B$20:$C$22,2,FALSE)*VLOOKUP(T66,'Attribute scale factors'!$B$26:$C$28,2,FALSE)*VLOOKUP(U66,'Attribute scale factors'!$B$31:$C$32,2,FALSE)))))</f>
        <v>1</v>
      </c>
    </row>
    <row r="67" spans="1:22" x14ac:dyDescent="0.25">
      <c r="A67" t="s">
        <v>164</v>
      </c>
      <c r="B67" t="s">
        <v>163</v>
      </c>
      <c r="C67" t="s">
        <v>116</v>
      </c>
      <c r="D67">
        <v>88.495572390000007</v>
      </c>
      <c r="E67">
        <v>387.7</v>
      </c>
      <c r="F67">
        <v>387.7</v>
      </c>
      <c r="G67" t="s">
        <v>7</v>
      </c>
      <c r="H67" t="s">
        <v>7</v>
      </c>
      <c r="I67">
        <v>14.30000019</v>
      </c>
      <c r="J67">
        <v>3</v>
      </c>
      <c r="K67" t="s">
        <v>99</v>
      </c>
      <c r="L67">
        <v>220</v>
      </c>
      <c r="M67">
        <v>220</v>
      </c>
      <c r="N67" t="s">
        <v>8</v>
      </c>
      <c r="O67">
        <v>1</v>
      </c>
      <c r="P67" s="1" t="s">
        <v>7</v>
      </c>
      <c r="Q67" s="1" t="s">
        <v>83</v>
      </c>
      <c r="R67" s="1" t="s">
        <v>87</v>
      </c>
      <c r="S67" s="1" t="s">
        <v>89</v>
      </c>
      <c r="T67" s="1" t="s">
        <v>87</v>
      </c>
      <c r="U67" s="1" t="s">
        <v>93</v>
      </c>
      <c r="V67" s="1">
        <f>IF(G67="T",1,IF(U67="U",VLOOKUP(U67,'Attribute scale factors'!$B$31:$C$32,2,FALSE),IF(P67="S",(VLOOKUP(P67,'Attribute scale factors'!$B$4:$C$5,2,FALSE)*VLOOKUP(T67,'Attribute scale factors'!$B$26:$C$28,2,FALSE)*VLOOKUP(U67,'Attribute scale factors'!$B$31:$C$32,2,FALSE)),(VLOOKUP(P67,'Attribute scale factors'!$B$4:$C$5,2,FALSE)*VLOOKUP(Q67,'Attribute scale factors'!$B$9:$C$10,2,FALSE)*VLOOKUP(R67,'Attribute scale factors'!$B$14:$C$16,2,FALSE)*VLOOKUP(S67,'Attribute scale factors'!$B$20:$C$22,2,FALSE)*VLOOKUP(T67,'Attribute scale factors'!$B$26:$C$28,2,FALSE)*VLOOKUP(U67,'Attribute scale factors'!$B$31:$C$32,2,FALSE)))))</f>
        <v>1</v>
      </c>
    </row>
    <row r="68" spans="1:22" x14ac:dyDescent="0.25">
      <c r="A68" t="s">
        <v>162</v>
      </c>
      <c r="B68" t="s">
        <v>161</v>
      </c>
      <c r="C68" t="s">
        <v>160</v>
      </c>
      <c r="D68">
        <v>473.933649</v>
      </c>
      <c r="E68">
        <v>375.5</v>
      </c>
      <c r="F68">
        <v>375.5</v>
      </c>
      <c r="G68" t="s">
        <v>7</v>
      </c>
      <c r="H68" t="s">
        <v>7</v>
      </c>
      <c r="I68">
        <v>32.64248705</v>
      </c>
      <c r="J68">
        <v>2</v>
      </c>
      <c r="K68" t="s">
        <v>99</v>
      </c>
      <c r="L68">
        <v>220</v>
      </c>
      <c r="M68">
        <v>220</v>
      </c>
      <c r="N68" t="s">
        <v>8</v>
      </c>
      <c r="O68">
        <v>1</v>
      </c>
      <c r="P68" s="1" t="s">
        <v>7</v>
      </c>
      <c r="Q68" s="1" t="s">
        <v>83</v>
      </c>
      <c r="R68" s="1" t="s">
        <v>87</v>
      </c>
      <c r="S68" s="1" t="s">
        <v>89</v>
      </c>
      <c r="T68" s="1" t="s">
        <v>87</v>
      </c>
      <c r="U68" s="1" t="s">
        <v>93</v>
      </c>
      <c r="V68" s="1">
        <f>IF(G68="T",1,IF(U68="U",VLOOKUP(U68,'Attribute scale factors'!$B$31:$C$32,2,FALSE),IF(P68="S",(VLOOKUP(P68,'Attribute scale factors'!$B$4:$C$5,2,FALSE)*VLOOKUP(T68,'Attribute scale factors'!$B$26:$C$28,2,FALSE)*VLOOKUP(U68,'Attribute scale factors'!$B$31:$C$32,2,FALSE)),(VLOOKUP(P68,'Attribute scale factors'!$B$4:$C$5,2,FALSE)*VLOOKUP(Q68,'Attribute scale factors'!$B$9:$C$10,2,FALSE)*VLOOKUP(R68,'Attribute scale factors'!$B$14:$C$16,2,FALSE)*VLOOKUP(S68,'Attribute scale factors'!$B$20:$C$22,2,FALSE)*VLOOKUP(T68,'Attribute scale factors'!$B$26:$C$28,2,FALSE)*VLOOKUP(U68,'Attribute scale factors'!$B$31:$C$32,2,FALSE)))))</f>
        <v>1</v>
      </c>
    </row>
    <row r="69" spans="1:22" x14ac:dyDescent="0.25">
      <c r="A69" t="s">
        <v>159</v>
      </c>
      <c r="B69" t="s">
        <v>156</v>
      </c>
      <c r="C69" t="s">
        <v>152</v>
      </c>
      <c r="D69">
        <v>35.778172910000002</v>
      </c>
      <c r="E69">
        <v>750</v>
      </c>
      <c r="F69">
        <v>750</v>
      </c>
      <c r="G69" t="s">
        <v>79</v>
      </c>
      <c r="H69" t="s">
        <v>7</v>
      </c>
      <c r="I69">
        <v>1</v>
      </c>
      <c r="J69">
        <v>3</v>
      </c>
      <c r="K69" t="s">
        <v>99</v>
      </c>
      <c r="L69">
        <v>220</v>
      </c>
      <c r="M69">
        <v>500</v>
      </c>
      <c r="N69" t="s">
        <v>8</v>
      </c>
      <c r="O69">
        <v>1</v>
      </c>
      <c r="V69" s="1">
        <f>IF(G69="T",1,IF(U69="U",VLOOKUP(U69,'Attribute scale factors'!$B$31:$C$32,2,FALSE),IF(P69="S",(VLOOKUP(P69,'Attribute scale factors'!$B$4:$C$5,2,FALSE)*VLOOKUP(T69,'Attribute scale factors'!$B$26:$C$28,2,FALSE)*VLOOKUP(U69,'Attribute scale factors'!$B$31:$C$32,2,FALSE)),(VLOOKUP(P69,'Attribute scale factors'!$B$4:$C$5,2,FALSE)*VLOOKUP(Q69,'Attribute scale factors'!$B$9:$C$10,2,FALSE)*VLOOKUP(R69,'Attribute scale factors'!$B$14:$C$16,2,FALSE)*VLOOKUP(S69,'Attribute scale factors'!$B$20:$C$22,2,FALSE)*VLOOKUP(T69,'Attribute scale factors'!$B$26:$C$28,2,FALSE)*VLOOKUP(U69,'Attribute scale factors'!$B$31:$C$32,2,FALSE)))))</f>
        <v>1</v>
      </c>
    </row>
    <row r="70" spans="1:22" x14ac:dyDescent="0.25">
      <c r="A70" t="s">
        <v>158</v>
      </c>
      <c r="B70" t="s">
        <v>156</v>
      </c>
      <c r="C70" t="s">
        <v>103</v>
      </c>
      <c r="D70">
        <v>153.84616170000001</v>
      </c>
      <c r="E70">
        <v>543.20000000000005</v>
      </c>
      <c r="F70">
        <v>543.20000000000005</v>
      </c>
      <c r="G70" t="s">
        <v>7</v>
      </c>
      <c r="H70" t="s">
        <v>8</v>
      </c>
      <c r="I70">
        <v>9.1549291099999994</v>
      </c>
      <c r="J70">
        <v>2</v>
      </c>
      <c r="K70" t="s">
        <v>99</v>
      </c>
      <c r="L70">
        <v>220</v>
      </c>
      <c r="M70">
        <v>220</v>
      </c>
      <c r="N70" t="s">
        <v>8</v>
      </c>
      <c r="O70">
        <v>1</v>
      </c>
      <c r="P70" s="1" t="s">
        <v>7</v>
      </c>
      <c r="Q70" s="1" t="s">
        <v>83</v>
      </c>
      <c r="R70" s="1" t="s">
        <v>87</v>
      </c>
      <c r="S70" s="1" t="s">
        <v>89</v>
      </c>
      <c r="T70" s="1" t="s">
        <v>87</v>
      </c>
      <c r="U70" s="1" t="s">
        <v>93</v>
      </c>
      <c r="V70" s="1">
        <f>IF(G70="T",1,IF(U70="U",VLOOKUP(U70,'Attribute scale factors'!$B$31:$C$32,2,FALSE),IF(P70="S",(VLOOKUP(P70,'Attribute scale factors'!$B$4:$C$5,2,FALSE)*VLOOKUP(T70,'Attribute scale factors'!$B$26:$C$28,2,FALSE)*VLOOKUP(U70,'Attribute scale factors'!$B$31:$C$32,2,FALSE)),(VLOOKUP(P70,'Attribute scale factors'!$B$4:$C$5,2,FALSE)*VLOOKUP(Q70,'Attribute scale factors'!$B$9:$C$10,2,FALSE)*VLOOKUP(R70,'Attribute scale factors'!$B$14:$C$16,2,FALSE)*VLOOKUP(S70,'Attribute scale factors'!$B$20:$C$22,2,FALSE)*VLOOKUP(T70,'Attribute scale factors'!$B$26:$C$28,2,FALSE)*VLOOKUP(U70,'Attribute scale factors'!$B$31:$C$32,2,FALSE)))))</f>
        <v>1</v>
      </c>
    </row>
    <row r="71" spans="1:22" x14ac:dyDescent="0.25">
      <c r="A71" t="s">
        <v>157</v>
      </c>
      <c r="B71" t="s">
        <v>156</v>
      </c>
      <c r="C71" t="s">
        <v>155</v>
      </c>
      <c r="D71">
        <v>143.6781627</v>
      </c>
      <c r="E71">
        <v>745</v>
      </c>
      <c r="F71">
        <v>745</v>
      </c>
      <c r="G71" t="s">
        <v>7</v>
      </c>
      <c r="H71" t="s">
        <v>9</v>
      </c>
      <c r="I71">
        <v>12.010000229999999</v>
      </c>
      <c r="J71">
        <v>2</v>
      </c>
      <c r="K71" t="s">
        <v>99</v>
      </c>
      <c r="L71">
        <v>220</v>
      </c>
      <c r="M71">
        <v>220</v>
      </c>
      <c r="N71" t="s">
        <v>8</v>
      </c>
      <c r="O71">
        <v>1</v>
      </c>
      <c r="P71" s="1" t="s">
        <v>7</v>
      </c>
      <c r="Q71" s="1" t="s">
        <v>83</v>
      </c>
      <c r="R71" s="1" t="s">
        <v>87</v>
      </c>
      <c r="S71" s="1" t="s">
        <v>89</v>
      </c>
      <c r="T71" s="1" t="s">
        <v>87</v>
      </c>
      <c r="U71" s="1" t="s">
        <v>93</v>
      </c>
      <c r="V71" s="1">
        <f>IF(G71="T",1,IF(U71="U",VLOOKUP(U71,'Attribute scale factors'!$B$31:$C$32,2,FALSE),IF(P71="S",(VLOOKUP(P71,'Attribute scale factors'!$B$4:$C$5,2,FALSE)*VLOOKUP(T71,'Attribute scale factors'!$B$26:$C$28,2,FALSE)*VLOOKUP(U71,'Attribute scale factors'!$B$31:$C$32,2,FALSE)),(VLOOKUP(P71,'Attribute scale factors'!$B$4:$C$5,2,FALSE)*VLOOKUP(Q71,'Attribute scale factors'!$B$9:$C$10,2,FALSE)*VLOOKUP(R71,'Attribute scale factors'!$B$14:$C$16,2,FALSE)*VLOOKUP(S71,'Attribute scale factors'!$B$20:$C$22,2,FALSE)*VLOOKUP(T71,'Attribute scale factors'!$B$26:$C$28,2,FALSE)*VLOOKUP(U71,'Attribute scale factors'!$B$31:$C$32,2,FALSE)))))</f>
        <v>1</v>
      </c>
    </row>
    <row r="72" spans="1:22" x14ac:dyDescent="0.25">
      <c r="A72" t="s">
        <v>154</v>
      </c>
      <c r="B72" t="s">
        <v>152</v>
      </c>
      <c r="C72" t="s">
        <v>107</v>
      </c>
      <c r="D72">
        <v>336.70033319999999</v>
      </c>
      <c r="E72">
        <v>2598</v>
      </c>
      <c r="F72">
        <v>2598</v>
      </c>
      <c r="G72" t="s">
        <v>7</v>
      </c>
      <c r="H72" t="s">
        <v>7</v>
      </c>
      <c r="I72">
        <v>28.700000760000002</v>
      </c>
      <c r="J72">
        <v>1</v>
      </c>
      <c r="K72" t="s">
        <v>99</v>
      </c>
      <c r="L72">
        <v>500</v>
      </c>
      <c r="M72">
        <v>500</v>
      </c>
      <c r="N72" t="s">
        <v>8</v>
      </c>
      <c r="O72">
        <v>1</v>
      </c>
      <c r="P72" s="1" t="s">
        <v>7</v>
      </c>
      <c r="Q72" s="1" t="s">
        <v>83</v>
      </c>
      <c r="R72" s="1" t="s">
        <v>87</v>
      </c>
      <c r="S72" s="1" t="s">
        <v>89</v>
      </c>
      <c r="T72" s="1" t="s">
        <v>87</v>
      </c>
      <c r="U72" s="1" t="s">
        <v>93</v>
      </c>
      <c r="V72" s="1">
        <f>IF(G72="T",1,IF(U72="U",VLOOKUP(U72,'Attribute scale factors'!$B$31:$C$32,2,FALSE),IF(P72="S",(VLOOKUP(P72,'Attribute scale factors'!$B$4:$C$5,2,FALSE)*VLOOKUP(T72,'Attribute scale factors'!$B$26:$C$28,2,FALSE)*VLOOKUP(U72,'Attribute scale factors'!$B$31:$C$32,2,FALSE)),(VLOOKUP(P72,'Attribute scale factors'!$B$4:$C$5,2,FALSE)*VLOOKUP(Q72,'Attribute scale factors'!$B$9:$C$10,2,FALSE)*VLOOKUP(R72,'Attribute scale factors'!$B$14:$C$16,2,FALSE)*VLOOKUP(S72,'Attribute scale factors'!$B$20:$C$22,2,FALSE)*VLOOKUP(T72,'Attribute scale factors'!$B$26:$C$28,2,FALSE)*VLOOKUP(U72,'Attribute scale factors'!$B$31:$C$32,2,FALSE)))))</f>
        <v>1</v>
      </c>
    </row>
    <row r="73" spans="1:22" x14ac:dyDescent="0.25">
      <c r="A73" t="s">
        <v>153</v>
      </c>
      <c r="B73" t="s">
        <v>152</v>
      </c>
      <c r="C73" t="s">
        <v>106</v>
      </c>
      <c r="D73">
        <v>819.672147</v>
      </c>
      <c r="E73">
        <v>1949</v>
      </c>
      <c r="F73">
        <v>1949</v>
      </c>
      <c r="G73" t="s">
        <v>7</v>
      </c>
      <c r="H73" t="s">
        <v>7</v>
      </c>
      <c r="I73">
        <v>11.69999981</v>
      </c>
      <c r="J73">
        <v>1</v>
      </c>
      <c r="K73" t="s">
        <v>99</v>
      </c>
      <c r="L73">
        <v>500</v>
      </c>
      <c r="M73">
        <v>500</v>
      </c>
      <c r="N73" t="s">
        <v>8</v>
      </c>
      <c r="O73">
        <v>1</v>
      </c>
      <c r="P73" s="1" t="s">
        <v>7</v>
      </c>
      <c r="Q73" s="1" t="s">
        <v>83</v>
      </c>
      <c r="R73" s="1" t="s">
        <v>87</v>
      </c>
      <c r="S73" s="1" t="s">
        <v>89</v>
      </c>
      <c r="T73" s="1" t="s">
        <v>87</v>
      </c>
      <c r="U73" s="1" t="s">
        <v>93</v>
      </c>
      <c r="V73" s="1">
        <f>IF(G73="T",1,IF(U73="U",VLOOKUP(U73,'Attribute scale factors'!$B$31:$C$32,2,FALSE),IF(P73="S",(VLOOKUP(P73,'Attribute scale factors'!$B$4:$C$5,2,FALSE)*VLOOKUP(T73,'Attribute scale factors'!$B$26:$C$28,2,FALSE)*VLOOKUP(U73,'Attribute scale factors'!$B$31:$C$32,2,FALSE)),(VLOOKUP(P73,'Attribute scale factors'!$B$4:$C$5,2,FALSE)*VLOOKUP(Q73,'Attribute scale factors'!$B$9:$C$10,2,FALSE)*VLOOKUP(R73,'Attribute scale factors'!$B$14:$C$16,2,FALSE)*VLOOKUP(S73,'Attribute scale factors'!$B$20:$C$22,2,FALSE)*VLOOKUP(T73,'Attribute scale factors'!$B$26:$C$28,2,FALSE)*VLOOKUP(U73,'Attribute scale factors'!$B$31:$C$32,2,FALSE)))))</f>
        <v>1</v>
      </c>
    </row>
    <row r="74" spans="1:22" x14ac:dyDescent="0.25">
      <c r="A74" t="s">
        <v>151</v>
      </c>
      <c r="B74" t="s">
        <v>150</v>
      </c>
      <c r="C74" t="s">
        <v>132</v>
      </c>
      <c r="D74">
        <v>9.4840675989999994</v>
      </c>
      <c r="E74">
        <v>205</v>
      </c>
      <c r="F74">
        <v>205</v>
      </c>
      <c r="G74" t="s">
        <v>7</v>
      </c>
      <c r="H74" t="s">
        <v>7</v>
      </c>
      <c r="I74">
        <v>181.34715030000001</v>
      </c>
      <c r="J74">
        <v>1</v>
      </c>
      <c r="K74" t="s">
        <v>99</v>
      </c>
      <c r="L74">
        <v>220</v>
      </c>
      <c r="M74">
        <v>220</v>
      </c>
      <c r="N74" t="s">
        <v>8</v>
      </c>
      <c r="O74">
        <v>1</v>
      </c>
      <c r="P74" s="1" t="s">
        <v>7</v>
      </c>
      <c r="Q74" s="1" t="s">
        <v>83</v>
      </c>
      <c r="R74" s="1" t="s">
        <v>87</v>
      </c>
      <c r="S74" s="1" t="s">
        <v>89</v>
      </c>
      <c r="T74" s="1" t="s">
        <v>87</v>
      </c>
      <c r="U74" s="1" t="s">
        <v>93</v>
      </c>
      <c r="V74" s="1">
        <f>IF(G74="T",1,IF(U74="U",VLOOKUP(U74,'Attribute scale factors'!$B$31:$C$32,2,FALSE),IF(P74="S",(VLOOKUP(P74,'Attribute scale factors'!$B$4:$C$5,2,FALSE)*VLOOKUP(T74,'Attribute scale factors'!$B$26:$C$28,2,FALSE)*VLOOKUP(U74,'Attribute scale factors'!$B$31:$C$32,2,FALSE)),(VLOOKUP(P74,'Attribute scale factors'!$B$4:$C$5,2,FALSE)*VLOOKUP(Q74,'Attribute scale factors'!$B$9:$C$10,2,FALSE)*VLOOKUP(R74,'Attribute scale factors'!$B$14:$C$16,2,FALSE)*VLOOKUP(S74,'Attribute scale factors'!$B$20:$C$22,2,FALSE)*VLOOKUP(T74,'Attribute scale factors'!$B$26:$C$28,2,FALSE)*VLOOKUP(U74,'Attribute scale factors'!$B$31:$C$32,2,FALSE)))))</f>
        <v>1</v>
      </c>
    </row>
    <row r="75" spans="1:22" x14ac:dyDescent="0.25">
      <c r="A75" t="s">
        <v>102</v>
      </c>
      <c r="B75" t="s">
        <v>101</v>
      </c>
      <c r="C75" t="s">
        <v>100</v>
      </c>
      <c r="D75">
        <v>26.602819350000001</v>
      </c>
      <c r="E75">
        <v>0</v>
      </c>
      <c r="F75">
        <v>0</v>
      </c>
      <c r="G75" t="s">
        <v>79</v>
      </c>
      <c r="H75" t="s">
        <v>7</v>
      </c>
      <c r="I75">
        <v>1</v>
      </c>
      <c r="J75">
        <v>1</v>
      </c>
      <c r="K75" t="s">
        <v>99</v>
      </c>
      <c r="L75">
        <v>500</v>
      </c>
      <c r="M75">
        <v>220</v>
      </c>
      <c r="N75" t="s">
        <v>8</v>
      </c>
      <c r="O75">
        <v>1</v>
      </c>
      <c r="V75" s="1">
        <f>IF(G75="T",1,IF(U75="U",VLOOKUP(U75,'Attribute scale factors'!$B$31:$C$32,2,FALSE),IF(P75="S",(VLOOKUP(P75,'Attribute scale factors'!$B$4:$C$5,2,FALSE)*VLOOKUP(T75,'Attribute scale factors'!$B$26:$C$28,2,FALSE)*VLOOKUP(U75,'Attribute scale factors'!$B$31:$C$32,2,FALSE)),(VLOOKUP(P75,'Attribute scale factors'!$B$4:$C$5,2,FALSE)*VLOOKUP(Q75,'Attribute scale factors'!$B$9:$C$10,2,FALSE)*VLOOKUP(R75,'Attribute scale factors'!$B$14:$C$16,2,FALSE)*VLOOKUP(S75,'Attribute scale factors'!$B$20:$C$22,2,FALSE)*VLOOKUP(T75,'Attribute scale factors'!$B$26:$C$28,2,FALSE)*VLOOKUP(U75,'Attribute scale factors'!$B$31:$C$32,2,FALSE)))))</f>
        <v>1</v>
      </c>
    </row>
    <row r="76" spans="1:22" x14ac:dyDescent="0.25">
      <c r="A76" t="s">
        <v>149</v>
      </c>
      <c r="B76" t="s">
        <v>146</v>
      </c>
      <c r="C76" t="s">
        <v>140</v>
      </c>
      <c r="D76">
        <v>55.897147009999998</v>
      </c>
      <c r="E76">
        <v>1000</v>
      </c>
      <c r="F76">
        <v>1250</v>
      </c>
      <c r="G76" t="s">
        <v>79</v>
      </c>
      <c r="H76" t="s">
        <v>8</v>
      </c>
      <c r="I76">
        <v>1</v>
      </c>
      <c r="J76">
        <v>2</v>
      </c>
      <c r="K76" t="s">
        <v>99</v>
      </c>
      <c r="L76">
        <v>220</v>
      </c>
      <c r="M76">
        <v>500</v>
      </c>
      <c r="N76" t="s">
        <v>8</v>
      </c>
      <c r="O76">
        <v>1</v>
      </c>
      <c r="V76" s="1">
        <f>IF(G76="T",1,IF(U76="U",VLOOKUP(U76,'Attribute scale factors'!$B$31:$C$32,2,FALSE),IF(P76="S",(VLOOKUP(P76,'Attribute scale factors'!$B$4:$C$5,2,FALSE)*VLOOKUP(T76,'Attribute scale factors'!$B$26:$C$28,2,FALSE)*VLOOKUP(U76,'Attribute scale factors'!$B$31:$C$32,2,FALSE)),(VLOOKUP(P76,'Attribute scale factors'!$B$4:$C$5,2,FALSE)*VLOOKUP(Q76,'Attribute scale factors'!$B$9:$C$10,2,FALSE)*VLOOKUP(R76,'Attribute scale factors'!$B$14:$C$16,2,FALSE)*VLOOKUP(S76,'Attribute scale factors'!$B$20:$C$22,2,FALSE)*VLOOKUP(T76,'Attribute scale factors'!$B$26:$C$28,2,FALSE)*VLOOKUP(U76,'Attribute scale factors'!$B$31:$C$32,2,FALSE)))))</f>
        <v>1</v>
      </c>
    </row>
    <row r="77" spans="1:22" x14ac:dyDescent="0.25">
      <c r="A77" t="s">
        <v>147</v>
      </c>
      <c r="B77" t="s">
        <v>146</v>
      </c>
      <c r="C77" t="s">
        <v>145</v>
      </c>
      <c r="D77">
        <v>9.0171325729999996</v>
      </c>
      <c r="E77">
        <v>239.6</v>
      </c>
      <c r="F77">
        <v>239.6</v>
      </c>
      <c r="G77" t="s">
        <v>7</v>
      </c>
      <c r="H77" t="s">
        <v>7</v>
      </c>
      <c r="I77">
        <v>126.79245280000001</v>
      </c>
      <c r="J77">
        <v>1</v>
      </c>
      <c r="K77" t="s">
        <v>99</v>
      </c>
      <c r="L77">
        <v>220</v>
      </c>
      <c r="M77">
        <v>220</v>
      </c>
      <c r="N77" t="s">
        <v>8</v>
      </c>
      <c r="O77">
        <v>1</v>
      </c>
      <c r="P77" s="1" t="s">
        <v>7</v>
      </c>
      <c r="Q77" s="1" t="s">
        <v>83</v>
      </c>
      <c r="R77" s="1" t="s">
        <v>87</v>
      </c>
      <c r="S77" s="1" t="s">
        <v>89</v>
      </c>
      <c r="T77" s="1" t="s">
        <v>87</v>
      </c>
      <c r="U77" s="1" t="s">
        <v>93</v>
      </c>
      <c r="V77" s="1">
        <f>IF(G77="T",1,IF(U77="U",VLOOKUP(U77,'Attribute scale factors'!$B$31:$C$32,2,FALSE),IF(P77="S",(VLOOKUP(P77,'Attribute scale factors'!$B$4:$C$5,2,FALSE)*VLOOKUP(T77,'Attribute scale factors'!$B$26:$C$28,2,FALSE)*VLOOKUP(U77,'Attribute scale factors'!$B$31:$C$32,2,FALSE)),(VLOOKUP(P77,'Attribute scale factors'!$B$4:$C$5,2,FALSE)*VLOOKUP(Q77,'Attribute scale factors'!$B$9:$C$10,2,FALSE)*VLOOKUP(R77,'Attribute scale factors'!$B$14:$C$16,2,FALSE)*VLOOKUP(S77,'Attribute scale factors'!$B$20:$C$22,2,FALSE)*VLOOKUP(T77,'Attribute scale factors'!$B$26:$C$28,2,FALSE)*VLOOKUP(U77,'Attribute scale factors'!$B$31:$C$32,2,FALSE)))))</f>
        <v>1</v>
      </c>
    </row>
    <row r="78" spans="1:22" x14ac:dyDescent="0.25">
      <c r="A78" t="s">
        <v>144</v>
      </c>
      <c r="B78" t="s">
        <v>140</v>
      </c>
      <c r="C78" t="s">
        <v>143</v>
      </c>
      <c r="D78">
        <v>64.391498490000004</v>
      </c>
      <c r="E78">
        <v>2598</v>
      </c>
      <c r="F78">
        <v>2598</v>
      </c>
      <c r="G78" t="s">
        <v>7</v>
      </c>
      <c r="H78" t="s">
        <v>7</v>
      </c>
      <c r="I78">
        <v>146.72999569999999</v>
      </c>
      <c r="J78">
        <v>1</v>
      </c>
      <c r="K78" t="s">
        <v>99</v>
      </c>
      <c r="L78">
        <v>500</v>
      </c>
      <c r="M78">
        <v>500</v>
      </c>
      <c r="N78" t="s">
        <v>8</v>
      </c>
      <c r="O78">
        <v>1</v>
      </c>
      <c r="P78" s="1" t="s">
        <v>7</v>
      </c>
      <c r="Q78" s="1" t="s">
        <v>83</v>
      </c>
      <c r="R78" s="1" t="s">
        <v>87</v>
      </c>
      <c r="S78" s="1" t="s">
        <v>89</v>
      </c>
      <c r="T78" s="1" t="s">
        <v>87</v>
      </c>
      <c r="U78" s="1" t="s">
        <v>93</v>
      </c>
      <c r="V78" s="1">
        <f>IF(G78="T",1,IF(U78="U",VLOOKUP(U78,'Attribute scale factors'!$B$31:$C$32,2,FALSE),IF(P78="S",(VLOOKUP(P78,'Attribute scale factors'!$B$4:$C$5,2,FALSE)*VLOOKUP(T78,'Attribute scale factors'!$B$26:$C$28,2,FALSE)*VLOOKUP(U78,'Attribute scale factors'!$B$31:$C$32,2,FALSE)),(VLOOKUP(P78,'Attribute scale factors'!$B$4:$C$5,2,FALSE)*VLOOKUP(Q78,'Attribute scale factors'!$B$9:$C$10,2,FALSE)*VLOOKUP(R78,'Attribute scale factors'!$B$14:$C$16,2,FALSE)*VLOOKUP(S78,'Attribute scale factors'!$B$20:$C$22,2,FALSE)*VLOOKUP(T78,'Attribute scale factors'!$B$26:$C$28,2,FALSE)*VLOOKUP(U78,'Attribute scale factors'!$B$31:$C$32,2,FALSE)))))</f>
        <v>1</v>
      </c>
    </row>
    <row r="79" spans="1:22" x14ac:dyDescent="0.25">
      <c r="A79" t="s">
        <v>142</v>
      </c>
      <c r="B79" t="s">
        <v>140</v>
      </c>
      <c r="C79" t="s">
        <v>106</v>
      </c>
      <c r="D79">
        <v>154.55950770000001</v>
      </c>
      <c r="E79">
        <v>2521.6</v>
      </c>
      <c r="F79">
        <v>2521.6</v>
      </c>
      <c r="G79" t="s">
        <v>7</v>
      </c>
      <c r="H79" t="s">
        <v>7</v>
      </c>
      <c r="I79">
        <v>62.599998470000003</v>
      </c>
      <c r="J79">
        <v>2</v>
      </c>
      <c r="K79" t="s">
        <v>99</v>
      </c>
      <c r="L79">
        <v>500</v>
      </c>
      <c r="M79">
        <v>500</v>
      </c>
      <c r="N79" t="s">
        <v>8</v>
      </c>
      <c r="O79">
        <v>1</v>
      </c>
      <c r="P79" s="1" t="s">
        <v>7</v>
      </c>
      <c r="Q79" s="1" t="s">
        <v>83</v>
      </c>
      <c r="R79" s="1" t="s">
        <v>87</v>
      </c>
      <c r="S79" s="1" t="s">
        <v>89</v>
      </c>
      <c r="T79" s="1" t="s">
        <v>87</v>
      </c>
      <c r="U79" s="1" t="s">
        <v>93</v>
      </c>
      <c r="V79" s="1">
        <f>IF(G79="T",1,IF(U79="U",VLOOKUP(U79,'Attribute scale factors'!$B$31:$C$32,2,FALSE),IF(P79="S",(VLOOKUP(P79,'Attribute scale factors'!$B$4:$C$5,2,FALSE)*VLOOKUP(T79,'Attribute scale factors'!$B$26:$C$28,2,FALSE)*VLOOKUP(U79,'Attribute scale factors'!$B$31:$C$32,2,FALSE)),(VLOOKUP(P79,'Attribute scale factors'!$B$4:$C$5,2,FALSE)*VLOOKUP(Q79,'Attribute scale factors'!$B$9:$C$10,2,FALSE)*VLOOKUP(R79,'Attribute scale factors'!$B$14:$C$16,2,FALSE)*VLOOKUP(S79,'Attribute scale factors'!$B$20:$C$22,2,FALSE)*VLOOKUP(T79,'Attribute scale factors'!$B$26:$C$28,2,FALSE)*VLOOKUP(U79,'Attribute scale factors'!$B$31:$C$32,2,FALSE)))))</f>
        <v>1</v>
      </c>
    </row>
    <row r="80" spans="1:22" x14ac:dyDescent="0.25">
      <c r="A80" t="s">
        <v>141</v>
      </c>
      <c r="B80" t="s">
        <v>140</v>
      </c>
      <c r="C80" t="s">
        <v>139</v>
      </c>
      <c r="D80">
        <v>47.169812710000002</v>
      </c>
      <c r="E80">
        <v>2682.5</v>
      </c>
      <c r="F80">
        <v>2682.5</v>
      </c>
      <c r="G80" t="s">
        <v>7</v>
      </c>
      <c r="H80" t="s">
        <v>7</v>
      </c>
      <c r="I80">
        <v>208.67924529999999</v>
      </c>
      <c r="J80">
        <v>1</v>
      </c>
      <c r="K80" t="s">
        <v>99</v>
      </c>
      <c r="L80">
        <v>500</v>
      </c>
      <c r="M80">
        <v>500</v>
      </c>
      <c r="N80" t="s">
        <v>8</v>
      </c>
      <c r="O80">
        <v>1</v>
      </c>
      <c r="P80" s="1" t="s">
        <v>7</v>
      </c>
      <c r="Q80" s="1" t="s">
        <v>83</v>
      </c>
      <c r="R80" s="1" t="s">
        <v>87</v>
      </c>
      <c r="S80" s="1" t="s">
        <v>89</v>
      </c>
      <c r="T80" s="1" t="s">
        <v>87</v>
      </c>
      <c r="U80" s="1" t="s">
        <v>93</v>
      </c>
      <c r="V80" s="1">
        <f>IF(G80="T",1,IF(U80="U",VLOOKUP(U80,'Attribute scale factors'!$B$31:$C$32,2,FALSE),IF(P80="S",(VLOOKUP(P80,'Attribute scale factors'!$B$4:$C$5,2,FALSE)*VLOOKUP(T80,'Attribute scale factors'!$B$26:$C$28,2,FALSE)*VLOOKUP(U80,'Attribute scale factors'!$B$31:$C$32,2,FALSE)),(VLOOKUP(P80,'Attribute scale factors'!$B$4:$C$5,2,FALSE)*VLOOKUP(Q80,'Attribute scale factors'!$B$9:$C$10,2,FALSE)*VLOOKUP(R80,'Attribute scale factors'!$B$14:$C$16,2,FALSE)*VLOOKUP(S80,'Attribute scale factors'!$B$20:$C$22,2,FALSE)*VLOOKUP(T80,'Attribute scale factors'!$B$26:$C$28,2,FALSE)*VLOOKUP(U80,'Attribute scale factors'!$B$31:$C$32,2,FALSE)))))</f>
        <v>1</v>
      </c>
    </row>
    <row r="81" spans="1:22" x14ac:dyDescent="0.25">
      <c r="A81" t="s">
        <v>251</v>
      </c>
      <c r="B81" t="s">
        <v>250</v>
      </c>
      <c r="C81" t="s">
        <v>218</v>
      </c>
      <c r="D81">
        <v>4.1152263250000001</v>
      </c>
      <c r="E81">
        <v>40</v>
      </c>
      <c r="F81">
        <v>40</v>
      </c>
      <c r="G81" t="s">
        <v>79</v>
      </c>
      <c r="H81" t="s">
        <v>7</v>
      </c>
      <c r="I81">
        <v>1</v>
      </c>
      <c r="J81">
        <v>2</v>
      </c>
      <c r="K81" t="s">
        <v>99</v>
      </c>
      <c r="L81">
        <v>132</v>
      </c>
      <c r="M81">
        <v>330</v>
      </c>
      <c r="N81" t="s">
        <v>8</v>
      </c>
      <c r="O81">
        <v>1</v>
      </c>
      <c r="V81" s="1">
        <f>IF(G81="T",1,IF(U81="U",VLOOKUP(U81,'Attribute scale factors'!$B$31:$C$32,2,FALSE),IF(P81="S",(VLOOKUP(P81,'Attribute scale factors'!$B$4:$C$5,2,FALSE)*VLOOKUP(T81,'Attribute scale factors'!$B$26:$C$28,2,FALSE)*VLOOKUP(U81,'Attribute scale factors'!$B$31:$C$32,2,FALSE)),(VLOOKUP(P81,'Attribute scale factors'!$B$4:$C$5,2,FALSE)*VLOOKUP(Q81,'Attribute scale factors'!$B$9:$C$10,2,FALSE)*VLOOKUP(R81,'Attribute scale factors'!$B$14:$C$16,2,FALSE)*VLOOKUP(S81,'Attribute scale factors'!$B$20:$C$22,2,FALSE)*VLOOKUP(T81,'Attribute scale factors'!$B$26:$C$28,2,FALSE)*VLOOKUP(U81,'Attribute scale factors'!$B$31:$C$32,2,FALSE)))))</f>
        <v>1</v>
      </c>
    </row>
    <row r="82" spans="1:22" x14ac:dyDescent="0.25">
      <c r="A82" t="s">
        <v>137</v>
      </c>
      <c r="B82" t="s">
        <v>136</v>
      </c>
      <c r="C82" t="s">
        <v>135</v>
      </c>
      <c r="D82">
        <v>69.579736100000005</v>
      </c>
      <c r="E82">
        <v>0</v>
      </c>
      <c r="F82">
        <v>0</v>
      </c>
      <c r="G82" t="s">
        <v>7</v>
      </c>
      <c r="H82" t="s">
        <v>7</v>
      </c>
      <c r="I82">
        <v>20.24225418</v>
      </c>
      <c r="J82">
        <v>1</v>
      </c>
      <c r="K82" t="s">
        <v>99</v>
      </c>
      <c r="L82">
        <v>220</v>
      </c>
      <c r="M82">
        <v>220</v>
      </c>
      <c r="N82" t="s">
        <v>8</v>
      </c>
      <c r="O82">
        <v>1</v>
      </c>
      <c r="P82" s="1" t="s">
        <v>7</v>
      </c>
      <c r="Q82" s="1" t="s">
        <v>83</v>
      </c>
      <c r="R82" s="1" t="s">
        <v>87</v>
      </c>
      <c r="S82" s="1" t="s">
        <v>89</v>
      </c>
      <c r="T82" s="1" t="s">
        <v>87</v>
      </c>
      <c r="U82" s="1" t="s">
        <v>93</v>
      </c>
      <c r="V82" s="1">
        <f>IF(G82="T",1,IF(U82="U",VLOOKUP(U82,'Attribute scale factors'!$B$31:$C$32,2,FALSE),IF(P82="S",(VLOOKUP(P82,'Attribute scale factors'!$B$4:$C$5,2,FALSE)*VLOOKUP(T82,'Attribute scale factors'!$B$26:$C$28,2,FALSE)*VLOOKUP(U82,'Attribute scale factors'!$B$31:$C$32,2,FALSE)),(VLOOKUP(P82,'Attribute scale factors'!$B$4:$C$5,2,FALSE)*VLOOKUP(Q82,'Attribute scale factors'!$B$9:$C$10,2,FALSE)*VLOOKUP(R82,'Attribute scale factors'!$B$14:$C$16,2,FALSE)*VLOOKUP(S82,'Attribute scale factors'!$B$20:$C$22,2,FALSE)*VLOOKUP(T82,'Attribute scale factors'!$B$26:$C$28,2,FALSE)*VLOOKUP(U82,'Attribute scale factors'!$B$31:$C$32,2,FALSE)))))</f>
        <v>1</v>
      </c>
    </row>
    <row r="83" spans="1:22" x14ac:dyDescent="0.25">
      <c r="A83" t="s">
        <v>134</v>
      </c>
      <c r="B83" t="s">
        <v>133</v>
      </c>
      <c r="C83" t="s">
        <v>132</v>
      </c>
      <c r="D83">
        <v>25.947069169999999</v>
      </c>
      <c r="E83">
        <v>205</v>
      </c>
      <c r="F83">
        <v>205</v>
      </c>
      <c r="G83" t="s">
        <v>7</v>
      </c>
      <c r="H83" t="s">
        <v>7</v>
      </c>
      <c r="I83">
        <v>71.320754719999996</v>
      </c>
      <c r="J83">
        <v>1</v>
      </c>
      <c r="K83" t="s">
        <v>99</v>
      </c>
      <c r="L83">
        <v>220</v>
      </c>
      <c r="M83">
        <v>220</v>
      </c>
      <c r="N83" t="s">
        <v>8</v>
      </c>
      <c r="O83">
        <v>1</v>
      </c>
      <c r="P83" s="1" t="s">
        <v>7</v>
      </c>
      <c r="Q83" s="1" t="s">
        <v>83</v>
      </c>
      <c r="R83" s="1" t="s">
        <v>87</v>
      </c>
      <c r="S83" s="1" t="s">
        <v>89</v>
      </c>
      <c r="T83" s="1" t="s">
        <v>87</v>
      </c>
      <c r="U83" s="1" t="s">
        <v>93</v>
      </c>
      <c r="V83" s="1">
        <f>IF(G83="T",1,IF(U83="U",VLOOKUP(U83,'Attribute scale factors'!$B$31:$C$32,2,FALSE),IF(P83="S",(VLOOKUP(P83,'Attribute scale factors'!$B$4:$C$5,2,FALSE)*VLOOKUP(T83,'Attribute scale factors'!$B$26:$C$28,2,FALSE)*VLOOKUP(U83,'Attribute scale factors'!$B$31:$C$32,2,FALSE)),(VLOOKUP(P83,'Attribute scale factors'!$B$4:$C$5,2,FALSE)*VLOOKUP(Q83,'Attribute scale factors'!$B$9:$C$10,2,FALSE)*VLOOKUP(R83,'Attribute scale factors'!$B$14:$C$16,2,FALSE)*VLOOKUP(S83,'Attribute scale factors'!$B$20:$C$22,2,FALSE)*VLOOKUP(T83,'Attribute scale factors'!$B$26:$C$28,2,FALSE)*VLOOKUP(U83,'Attribute scale factors'!$B$31:$C$32,2,FALSE)))))</f>
        <v>1</v>
      </c>
    </row>
    <row r="84" spans="1:22" x14ac:dyDescent="0.25">
      <c r="A84" t="s">
        <v>131</v>
      </c>
      <c r="B84" t="s">
        <v>130</v>
      </c>
      <c r="C84" t="s">
        <v>117</v>
      </c>
      <c r="D84">
        <v>67.567567550000007</v>
      </c>
      <c r="E84">
        <v>585</v>
      </c>
      <c r="F84">
        <v>585</v>
      </c>
      <c r="G84" t="s">
        <v>7</v>
      </c>
      <c r="H84" t="s">
        <v>8</v>
      </c>
      <c r="I84">
        <v>25.209999079999999</v>
      </c>
      <c r="J84">
        <v>2</v>
      </c>
      <c r="K84" t="s">
        <v>99</v>
      </c>
      <c r="L84">
        <v>220</v>
      </c>
      <c r="M84">
        <v>220</v>
      </c>
      <c r="N84" t="s">
        <v>8</v>
      </c>
      <c r="O84">
        <v>1</v>
      </c>
      <c r="P84" s="1" t="s">
        <v>7</v>
      </c>
      <c r="Q84" s="1" t="s">
        <v>83</v>
      </c>
      <c r="R84" s="1" t="s">
        <v>87</v>
      </c>
      <c r="S84" s="1" t="s">
        <v>89</v>
      </c>
      <c r="T84" s="1" t="s">
        <v>87</v>
      </c>
      <c r="U84" s="1" t="s">
        <v>93</v>
      </c>
      <c r="V84" s="1">
        <f>IF(G84="T",1,IF(U84="U",VLOOKUP(U84,'Attribute scale factors'!$B$31:$C$32,2,FALSE),IF(P84="S",(VLOOKUP(P84,'Attribute scale factors'!$B$4:$C$5,2,FALSE)*VLOOKUP(T84,'Attribute scale factors'!$B$26:$C$28,2,FALSE)*VLOOKUP(U84,'Attribute scale factors'!$B$31:$C$32,2,FALSE)),(VLOOKUP(P84,'Attribute scale factors'!$B$4:$C$5,2,FALSE)*VLOOKUP(Q84,'Attribute scale factors'!$B$9:$C$10,2,FALSE)*VLOOKUP(R84,'Attribute scale factors'!$B$14:$C$16,2,FALSE)*VLOOKUP(S84,'Attribute scale factors'!$B$20:$C$22,2,FALSE)*VLOOKUP(T84,'Attribute scale factors'!$B$26:$C$28,2,FALSE)*VLOOKUP(U84,'Attribute scale factors'!$B$31:$C$32,2,FALSE)))))</f>
        <v>1</v>
      </c>
    </row>
    <row r="85" spans="1:22" x14ac:dyDescent="0.25">
      <c r="A85" t="s">
        <v>129</v>
      </c>
      <c r="B85" t="s">
        <v>127</v>
      </c>
      <c r="C85" t="s">
        <v>117</v>
      </c>
      <c r="D85">
        <v>128.56775379999999</v>
      </c>
      <c r="E85">
        <v>701.4</v>
      </c>
      <c r="F85">
        <v>701.4</v>
      </c>
      <c r="G85" t="s">
        <v>7</v>
      </c>
      <c r="H85" t="s">
        <v>9</v>
      </c>
      <c r="I85">
        <v>13.100000380000001</v>
      </c>
      <c r="J85">
        <v>1</v>
      </c>
      <c r="K85" t="s">
        <v>99</v>
      </c>
      <c r="L85">
        <v>220</v>
      </c>
      <c r="M85">
        <v>220</v>
      </c>
      <c r="N85" t="s">
        <v>8</v>
      </c>
      <c r="O85">
        <v>1</v>
      </c>
      <c r="P85" s="1" t="s">
        <v>7</v>
      </c>
      <c r="Q85" s="1" t="s">
        <v>83</v>
      </c>
      <c r="R85" s="1" t="s">
        <v>87</v>
      </c>
      <c r="S85" s="1" t="s">
        <v>89</v>
      </c>
      <c r="T85" s="1" t="s">
        <v>87</v>
      </c>
      <c r="U85" s="1" t="s">
        <v>93</v>
      </c>
      <c r="V85" s="1">
        <f>IF(G85="T",1,IF(U85="U",VLOOKUP(U85,'Attribute scale factors'!$B$31:$C$32,2,FALSE),IF(P85="S",(VLOOKUP(P85,'Attribute scale factors'!$B$4:$C$5,2,FALSE)*VLOOKUP(T85,'Attribute scale factors'!$B$26:$C$28,2,FALSE)*VLOOKUP(U85,'Attribute scale factors'!$B$31:$C$32,2,FALSE)),(VLOOKUP(P85,'Attribute scale factors'!$B$4:$C$5,2,FALSE)*VLOOKUP(Q85,'Attribute scale factors'!$B$9:$C$10,2,FALSE)*VLOOKUP(R85,'Attribute scale factors'!$B$14:$C$16,2,FALSE)*VLOOKUP(S85,'Attribute scale factors'!$B$20:$C$22,2,FALSE)*VLOOKUP(T85,'Attribute scale factors'!$B$26:$C$28,2,FALSE)*VLOOKUP(U85,'Attribute scale factors'!$B$31:$C$32,2,FALSE)))))</f>
        <v>1</v>
      </c>
    </row>
    <row r="86" spans="1:22" x14ac:dyDescent="0.25">
      <c r="A86" t="s">
        <v>128</v>
      </c>
      <c r="B86" t="s">
        <v>127</v>
      </c>
      <c r="C86" t="s">
        <v>103</v>
      </c>
      <c r="D86">
        <v>82.644628549999993</v>
      </c>
      <c r="E86">
        <v>662</v>
      </c>
      <c r="F86">
        <v>662</v>
      </c>
      <c r="G86" t="s">
        <v>7</v>
      </c>
      <c r="H86" t="s">
        <v>9</v>
      </c>
      <c r="I86">
        <v>17.042253429999999</v>
      </c>
      <c r="J86">
        <v>1</v>
      </c>
      <c r="K86" t="s">
        <v>99</v>
      </c>
      <c r="L86">
        <v>220</v>
      </c>
      <c r="M86">
        <v>220</v>
      </c>
      <c r="N86" t="s">
        <v>8</v>
      </c>
      <c r="O86">
        <v>1</v>
      </c>
      <c r="P86" s="1" t="s">
        <v>7</v>
      </c>
      <c r="Q86" s="1" t="s">
        <v>83</v>
      </c>
      <c r="R86" s="1" t="s">
        <v>87</v>
      </c>
      <c r="S86" s="1" t="s">
        <v>89</v>
      </c>
      <c r="T86" s="1" t="s">
        <v>87</v>
      </c>
      <c r="U86" s="1" t="s">
        <v>93</v>
      </c>
      <c r="V86" s="1">
        <f>IF(G86="T",1,IF(U86="U",VLOOKUP(U86,'Attribute scale factors'!$B$31:$C$32,2,FALSE),IF(P86="S",(VLOOKUP(P86,'Attribute scale factors'!$B$4:$C$5,2,FALSE)*VLOOKUP(T86,'Attribute scale factors'!$B$26:$C$28,2,FALSE)*VLOOKUP(U86,'Attribute scale factors'!$B$31:$C$32,2,FALSE)),(VLOOKUP(P86,'Attribute scale factors'!$B$4:$C$5,2,FALSE)*VLOOKUP(Q86,'Attribute scale factors'!$B$9:$C$10,2,FALSE)*VLOOKUP(R86,'Attribute scale factors'!$B$14:$C$16,2,FALSE)*VLOOKUP(S86,'Attribute scale factors'!$B$20:$C$22,2,FALSE)*VLOOKUP(T86,'Attribute scale factors'!$B$26:$C$28,2,FALSE)*VLOOKUP(U86,'Attribute scale factors'!$B$31:$C$32,2,FALSE)))))</f>
        <v>1</v>
      </c>
    </row>
    <row r="87" spans="1:22" x14ac:dyDescent="0.25">
      <c r="A87" t="s">
        <v>148</v>
      </c>
      <c r="B87" t="s">
        <v>125</v>
      </c>
      <c r="C87" t="s">
        <v>123</v>
      </c>
      <c r="D87">
        <v>54.824563840000003</v>
      </c>
      <c r="E87">
        <v>1000</v>
      </c>
      <c r="F87">
        <v>1250</v>
      </c>
      <c r="G87" t="s">
        <v>79</v>
      </c>
      <c r="H87" t="s">
        <v>8</v>
      </c>
      <c r="I87">
        <v>1</v>
      </c>
      <c r="J87">
        <v>2</v>
      </c>
      <c r="K87" t="s">
        <v>99</v>
      </c>
      <c r="L87">
        <v>220</v>
      </c>
      <c r="M87">
        <v>500</v>
      </c>
      <c r="N87" t="s">
        <v>8</v>
      </c>
      <c r="O87">
        <v>1</v>
      </c>
      <c r="V87" s="1">
        <f>IF(G87="T",1,IF(U87="U",VLOOKUP(U87,'Attribute scale factors'!$B$31:$C$32,2,FALSE),IF(P87="S",(VLOOKUP(P87,'Attribute scale factors'!$B$4:$C$5,2,FALSE)*VLOOKUP(T87,'Attribute scale factors'!$B$26:$C$28,2,FALSE)*VLOOKUP(U87,'Attribute scale factors'!$B$31:$C$32,2,FALSE)),(VLOOKUP(P87,'Attribute scale factors'!$B$4:$C$5,2,FALSE)*VLOOKUP(Q87,'Attribute scale factors'!$B$9:$C$10,2,FALSE)*VLOOKUP(R87,'Attribute scale factors'!$B$14:$C$16,2,FALSE)*VLOOKUP(S87,'Attribute scale factors'!$B$20:$C$22,2,FALSE)*VLOOKUP(T87,'Attribute scale factors'!$B$26:$C$28,2,FALSE)*VLOOKUP(U87,'Attribute scale factors'!$B$31:$C$32,2,FALSE)))))</f>
        <v>1</v>
      </c>
    </row>
    <row r="88" spans="1:22" x14ac:dyDescent="0.25">
      <c r="A88" t="s">
        <v>126</v>
      </c>
      <c r="B88" t="s">
        <v>125</v>
      </c>
      <c r="C88" t="s">
        <v>117</v>
      </c>
      <c r="D88">
        <v>5000.0001259999999</v>
      </c>
      <c r="E88">
        <v>0</v>
      </c>
      <c r="F88">
        <v>0</v>
      </c>
      <c r="G88" t="s">
        <v>7</v>
      </c>
      <c r="H88" t="s">
        <v>7</v>
      </c>
      <c r="I88">
        <v>0.28169013399999998</v>
      </c>
      <c r="J88">
        <v>2</v>
      </c>
      <c r="K88" t="s">
        <v>99</v>
      </c>
      <c r="L88">
        <v>220</v>
      </c>
      <c r="M88">
        <v>220</v>
      </c>
      <c r="N88" t="s">
        <v>8</v>
      </c>
      <c r="O88">
        <v>1</v>
      </c>
      <c r="P88" s="1" t="s">
        <v>7</v>
      </c>
      <c r="Q88" s="1" t="s">
        <v>83</v>
      </c>
      <c r="R88" s="1" t="s">
        <v>87</v>
      </c>
      <c r="S88" s="1" t="s">
        <v>89</v>
      </c>
      <c r="T88" s="1" t="s">
        <v>87</v>
      </c>
      <c r="U88" s="1" t="s">
        <v>93</v>
      </c>
      <c r="V88" s="1">
        <f>IF(G88="T",1,IF(U88="U",VLOOKUP(U88,'Attribute scale factors'!$B$31:$C$32,2,FALSE),IF(P88="S",(VLOOKUP(P88,'Attribute scale factors'!$B$4:$C$5,2,FALSE)*VLOOKUP(T88,'Attribute scale factors'!$B$26:$C$28,2,FALSE)*VLOOKUP(U88,'Attribute scale factors'!$B$31:$C$32,2,FALSE)),(VLOOKUP(P88,'Attribute scale factors'!$B$4:$C$5,2,FALSE)*VLOOKUP(Q88,'Attribute scale factors'!$B$9:$C$10,2,FALSE)*VLOOKUP(R88,'Attribute scale factors'!$B$14:$C$16,2,FALSE)*VLOOKUP(S88,'Attribute scale factors'!$B$20:$C$22,2,FALSE)*VLOOKUP(T88,'Attribute scale factors'!$B$26:$C$28,2,FALSE)*VLOOKUP(U88,'Attribute scale factors'!$B$31:$C$32,2,FALSE)))))</f>
        <v>1</v>
      </c>
    </row>
    <row r="89" spans="1:22" x14ac:dyDescent="0.25">
      <c r="A89" t="s">
        <v>124</v>
      </c>
      <c r="B89" t="s">
        <v>123</v>
      </c>
      <c r="C89" t="s">
        <v>107</v>
      </c>
      <c r="D89">
        <v>251.25627900000001</v>
      </c>
      <c r="E89">
        <v>3276.5</v>
      </c>
      <c r="F89">
        <v>3276.5</v>
      </c>
      <c r="G89" t="s">
        <v>7</v>
      </c>
      <c r="H89" t="s">
        <v>8</v>
      </c>
      <c r="I89">
        <v>38.790000919999997</v>
      </c>
      <c r="J89">
        <v>1</v>
      </c>
      <c r="K89" t="s">
        <v>99</v>
      </c>
      <c r="L89">
        <v>500</v>
      </c>
      <c r="M89">
        <v>500</v>
      </c>
      <c r="N89" t="s">
        <v>8</v>
      </c>
      <c r="O89">
        <v>1</v>
      </c>
      <c r="P89" s="1" t="s">
        <v>7</v>
      </c>
      <c r="Q89" s="1" t="s">
        <v>83</v>
      </c>
      <c r="R89" s="1" t="s">
        <v>87</v>
      </c>
      <c r="S89" s="1" t="s">
        <v>89</v>
      </c>
      <c r="T89" s="1" t="s">
        <v>87</v>
      </c>
      <c r="U89" s="1" t="s">
        <v>93</v>
      </c>
      <c r="V89" s="1">
        <f>IF(G89="T",1,IF(U89="U",VLOOKUP(U89,'Attribute scale factors'!$B$31:$C$32,2,FALSE),IF(P89="S",(VLOOKUP(P89,'Attribute scale factors'!$B$4:$C$5,2,FALSE)*VLOOKUP(T89,'Attribute scale factors'!$B$26:$C$28,2,FALSE)*VLOOKUP(U89,'Attribute scale factors'!$B$31:$C$32,2,FALSE)),(VLOOKUP(P89,'Attribute scale factors'!$B$4:$C$5,2,FALSE)*VLOOKUP(Q89,'Attribute scale factors'!$B$9:$C$10,2,FALSE)*VLOOKUP(R89,'Attribute scale factors'!$B$14:$C$16,2,FALSE)*VLOOKUP(S89,'Attribute scale factors'!$B$20:$C$22,2,FALSE)*VLOOKUP(T89,'Attribute scale factors'!$B$26:$C$28,2,FALSE)*VLOOKUP(U89,'Attribute scale factors'!$B$31:$C$32,2,FALSE)))))</f>
        <v>1</v>
      </c>
    </row>
    <row r="90" spans="1:22" x14ac:dyDescent="0.25">
      <c r="A90" t="s">
        <v>122</v>
      </c>
      <c r="B90" t="s">
        <v>117</v>
      </c>
      <c r="C90" t="s">
        <v>121</v>
      </c>
      <c r="D90">
        <v>235.84904800000001</v>
      </c>
      <c r="E90">
        <v>751</v>
      </c>
      <c r="F90">
        <v>751</v>
      </c>
      <c r="G90" t="s">
        <v>7</v>
      </c>
      <c r="H90" t="s">
        <v>9</v>
      </c>
      <c r="I90">
        <v>7.420000076</v>
      </c>
      <c r="J90">
        <v>2</v>
      </c>
      <c r="K90" t="s">
        <v>99</v>
      </c>
      <c r="L90">
        <v>220</v>
      </c>
      <c r="M90">
        <v>220</v>
      </c>
      <c r="N90" t="s">
        <v>8</v>
      </c>
      <c r="O90">
        <v>1</v>
      </c>
      <c r="P90" s="1" t="s">
        <v>7</v>
      </c>
      <c r="Q90" s="1" t="s">
        <v>83</v>
      </c>
      <c r="R90" s="1" t="s">
        <v>87</v>
      </c>
      <c r="S90" s="1" t="s">
        <v>89</v>
      </c>
      <c r="T90" s="1" t="s">
        <v>87</v>
      </c>
      <c r="U90" s="1" t="s">
        <v>93</v>
      </c>
      <c r="V90" s="1">
        <f>IF(G90="T",1,IF(U90="U",VLOOKUP(U90,'Attribute scale factors'!$B$31:$C$32,2,FALSE),IF(P90="S",(VLOOKUP(P90,'Attribute scale factors'!$B$4:$C$5,2,FALSE)*VLOOKUP(T90,'Attribute scale factors'!$B$26:$C$28,2,FALSE)*VLOOKUP(U90,'Attribute scale factors'!$B$31:$C$32,2,FALSE)),(VLOOKUP(P90,'Attribute scale factors'!$B$4:$C$5,2,FALSE)*VLOOKUP(Q90,'Attribute scale factors'!$B$9:$C$10,2,FALSE)*VLOOKUP(R90,'Attribute scale factors'!$B$14:$C$16,2,FALSE)*VLOOKUP(S90,'Attribute scale factors'!$B$20:$C$22,2,FALSE)*VLOOKUP(T90,'Attribute scale factors'!$B$26:$C$28,2,FALSE)*VLOOKUP(U90,'Attribute scale factors'!$B$31:$C$32,2,FALSE)))))</f>
        <v>1</v>
      </c>
    </row>
    <row r="91" spans="1:22" x14ac:dyDescent="0.25">
      <c r="A91" t="s">
        <v>120</v>
      </c>
      <c r="B91" t="s">
        <v>117</v>
      </c>
      <c r="C91" t="s">
        <v>104</v>
      </c>
      <c r="D91">
        <v>74.074072150000006</v>
      </c>
      <c r="E91">
        <v>762.1</v>
      </c>
      <c r="F91">
        <v>762.1</v>
      </c>
      <c r="G91" t="s">
        <v>7</v>
      </c>
      <c r="H91" t="s">
        <v>9</v>
      </c>
      <c r="I91">
        <v>22.700000760000002</v>
      </c>
      <c r="J91">
        <v>1</v>
      </c>
      <c r="K91" t="s">
        <v>99</v>
      </c>
      <c r="L91">
        <v>220</v>
      </c>
      <c r="M91">
        <v>220</v>
      </c>
      <c r="N91" t="s">
        <v>8</v>
      </c>
      <c r="O91">
        <v>1</v>
      </c>
      <c r="P91" s="1" t="s">
        <v>7</v>
      </c>
      <c r="Q91" s="1" t="s">
        <v>83</v>
      </c>
      <c r="R91" s="1" t="s">
        <v>87</v>
      </c>
      <c r="S91" s="1" t="s">
        <v>89</v>
      </c>
      <c r="T91" s="1" t="s">
        <v>87</v>
      </c>
      <c r="U91" s="1" t="s">
        <v>93</v>
      </c>
      <c r="V91" s="1">
        <f>IF(G91="T",1,IF(U91="U",VLOOKUP(U91,'Attribute scale factors'!$B$31:$C$32,2,FALSE),IF(P91="S",(VLOOKUP(P91,'Attribute scale factors'!$B$4:$C$5,2,FALSE)*VLOOKUP(T91,'Attribute scale factors'!$B$26:$C$28,2,FALSE)*VLOOKUP(U91,'Attribute scale factors'!$B$31:$C$32,2,FALSE)),(VLOOKUP(P91,'Attribute scale factors'!$B$4:$C$5,2,FALSE)*VLOOKUP(Q91,'Attribute scale factors'!$B$9:$C$10,2,FALSE)*VLOOKUP(R91,'Attribute scale factors'!$B$14:$C$16,2,FALSE)*VLOOKUP(S91,'Attribute scale factors'!$B$20:$C$22,2,FALSE)*VLOOKUP(T91,'Attribute scale factors'!$B$26:$C$28,2,FALSE)*VLOOKUP(U91,'Attribute scale factors'!$B$31:$C$32,2,FALSE)))))</f>
        <v>1</v>
      </c>
    </row>
    <row r="92" spans="1:22" x14ac:dyDescent="0.25">
      <c r="A92" t="s">
        <v>119</v>
      </c>
      <c r="B92" t="s">
        <v>117</v>
      </c>
      <c r="C92" t="s">
        <v>103</v>
      </c>
      <c r="D92">
        <v>39.062500989999997</v>
      </c>
      <c r="E92">
        <v>591</v>
      </c>
      <c r="F92">
        <v>591</v>
      </c>
      <c r="G92" t="s">
        <v>7</v>
      </c>
      <c r="H92" t="s">
        <v>8</v>
      </c>
      <c r="I92">
        <v>36.056337120000002</v>
      </c>
      <c r="J92">
        <v>1</v>
      </c>
      <c r="K92" t="s">
        <v>99</v>
      </c>
      <c r="L92">
        <v>220</v>
      </c>
      <c r="M92">
        <v>220</v>
      </c>
      <c r="N92" t="s">
        <v>8</v>
      </c>
      <c r="O92">
        <v>1</v>
      </c>
      <c r="P92" s="1" t="s">
        <v>7</v>
      </c>
      <c r="Q92" s="1" t="s">
        <v>83</v>
      </c>
      <c r="R92" s="1" t="s">
        <v>87</v>
      </c>
      <c r="S92" s="1" t="s">
        <v>89</v>
      </c>
      <c r="T92" s="1" t="s">
        <v>87</v>
      </c>
      <c r="U92" s="1" t="s">
        <v>93</v>
      </c>
      <c r="V92" s="1">
        <f>IF(G92="T",1,IF(U92="U",VLOOKUP(U92,'Attribute scale factors'!$B$31:$C$32,2,FALSE),IF(P92="S",(VLOOKUP(P92,'Attribute scale factors'!$B$4:$C$5,2,FALSE)*VLOOKUP(T92,'Attribute scale factors'!$B$26:$C$28,2,FALSE)*VLOOKUP(U92,'Attribute scale factors'!$B$31:$C$32,2,FALSE)),(VLOOKUP(P92,'Attribute scale factors'!$B$4:$C$5,2,FALSE)*VLOOKUP(Q92,'Attribute scale factors'!$B$9:$C$10,2,FALSE)*VLOOKUP(R92,'Attribute scale factors'!$B$14:$C$16,2,FALSE)*VLOOKUP(S92,'Attribute scale factors'!$B$20:$C$22,2,FALSE)*VLOOKUP(T92,'Attribute scale factors'!$B$26:$C$28,2,FALSE)*VLOOKUP(U92,'Attribute scale factors'!$B$31:$C$32,2,FALSE)))))</f>
        <v>1</v>
      </c>
    </row>
    <row r="93" spans="1:22" x14ac:dyDescent="0.25">
      <c r="A93" t="s">
        <v>118</v>
      </c>
      <c r="B93" t="s">
        <v>117</v>
      </c>
      <c r="C93" t="s">
        <v>116</v>
      </c>
      <c r="D93">
        <v>11.97604821</v>
      </c>
      <c r="E93">
        <v>269</v>
      </c>
      <c r="F93">
        <v>269</v>
      </c>
      <c r="G93" t="s">
        <v>7</v>
      </c>
      <c r="H93" t="s">
        <v>7</v>
      </c>
      <c r="I93">
        <v>105.9000015</v>
      </c>
      <c r="J93">
        <v>4</v>
      </c>
      <c r="K93" t="s">
        <v>99</v>
      </c>
      <c r="L93">
        <v>220</v>
      </c>
      <c r="M93">
        <v>220</v>
      </c>
      <c r="N93" t="s">
        <v>8</v>
      </c>
      <c r="O93">
        <v>1</v>
      </c>
      <c r="P93" s="1" t="s">
        <v>7</v>
      </c>
      <c r="Q93" s="1" t="s">
        <v>83</v>
      </c>
      <c r="R93" s="1" t="s">
        <v>87</v>
      </c>
      <c r="S93" s="1" t="s">
        <v>89</v>
      </c>
      <c r="T93" s="1" t="s">
        <v>87</v>
      </c>
      <c r="U93" s="1" t="s">
        <v>93</v>
      </c>
      <c r="V93" s="1">
        <f>IF(G93="T",1,IF(U93="U",VLOOKUP(U93,'Attribute scale factors'!$B$31:$C$32,2,FALSE),IF(P93="S",(VLOOKUP(P93,'Attribute scale factors'!$B$4:$C$5,2,FALSE)*VLOOKUP(T93,'Attribute scale factors'!$B$26:$C$28,2,FALSE)*VLOOKUP(U93,'Attribute scale factors'!$B$31:$C$32,2,FALSE)),(VLOOKUP(P93,'Attribute scale factors'!$B$4:$C$5,2,FALSE)*VLOOKUP(Q93,'Attribute scale factors'!$B$9:$C$10,2,FALSE)*VLOOKUP(R93,'Attribute scale factors'!$B$14:$C$16,2,FALSE)*VLOOKUP(S93,'Attribute scale factors'!$B$20:$C$22,2,FALSE)*VLOOKUP(T93,'Attribute scale factors'!$B$26:$C$28,2,FALSE)*VLOOKUP(U93,'Attribute scale factors'!$B$31:$C$32,2,FALSE)))))</f>
        <v>1</v>
      </c>
    </row>
    <row r="94" spans="1:22" x14ac:dyDescent="0.25">
      <c r="A94" t="s">
        <v>138</v>
      </c>
      <c r="B94" t="s">
        <v>111</v>
      </c>
      <c r="C94" t="s">
        <v>109</v>
      </c>
      <c r="D94">
        <v>41.32231427</v>
      </c>
      <c r="E94">
        <v>700</v>
      </c>
      <c r="F94">
        <v>700</v>
      </c>
      <c r="G94" t="s">
        <v>79</v>
      </c>
      <c r="H94" t="s">
        <v>9</v>
      </c>
      <c r="I94">
        <v>1</v>
      </c>
      <c r="J94">
        <v>2</v>
      </c>
      <c r="K94" t="s">
        <v>99</v>
      </c>
      <c r="L94">
        <v>220</v>
      </c>
      <c r="M94">
        <v>330</v>
      </c>
      <c r="N94" t="s">
        <v>8</v>
      </c>
      <c r="O94">
        <v>1</v>
      </c>
      <c r="V94" s="1">
        <f>IF(G94="T",1,IF(U94="U",VLOOKUP(U94,'Attribute scale factors'!$B$31:$C$32,2,FALSE),IF(P94="S",(VLOOKUP(P94,'Attribute scale factors'!$B$4:$C$5,2,FALSE)*VLOOKUP(T94,'Attribute scale factors'!$B$26:$C$28,2,FALSE)*VLOOKUP(U94,'Attribute scale factors'!$B$31:$C$32,2,FALSE)),(VLOOKUP(P94,'Attribute scale factors'!$B$4:$C$5,2,FALSE)*VLOOKUP(Q94,'Attribute scale factors'!$B$9:$C$10,2,FALSE)*VLOOKUP(R94,'Attribute scale factors'!$B$14:$C$16,2,FALSE)*VLOOKUP(S94,'Attribute scale factors'!$B$20:$C$22,2,FALSE)*VLOOKUP(T94,'Attribute scale factors'!$B$26:$C$28,2,FALSE)*VLOOKUP(U94,'Attribute scale factors'!$B$31:$C$32,2,FALSE)))))</f>
        <v>1</v>
      </c>
    </row>
    <row r="95" spans="1:22" x14ac:dyDescent="0.25">
      <c r="A95" t="s">
        <v>112</v>
      </c>
      <c r="B95" t="s">
        <v>111</v>
      </c>
      <c r="C95" t="s">
        <v>103</v>
      </c>
      <c r="D95">
        <v>213.2196227</v>
      </c>
      <c r="E95">
        <v>590</v>
      </c>
      <c r="F95">
        <v>590</v>
      </c>
      <c r="G95" t="s">
        <v>7</v>
      </c>
      <c r="H95" t="s">
        <v>8</v>
      </c>
      <c r="I95">
        <v>6.6056336</v>
      </c>
      <c r="J95">
        <v>2</v>
      </c>
      <c r="K95" t="s">
        <v>99</v>
      </c>
      <c r="L95">
        <v>220</v>
      </c>
      <c r="M95">
        <v>220</v>
      </c>
      <c r="N95" t="s">
        <v>8</v>
      </c>
      <c r="O95">
        <v>1</v>
      </c>
      <c r="P95" s="1" t="s">
        <v>7</v>
      </c>
      <c r="Q95" s="1" t="s">
        <v>83</v>
      </c>
      <c r="R95" s="1" t="s">
        <v>87</v>
      </c>
      <c r="S95" s="1" t="s">
        <v>89</v>
      </c>
      <c r="T95" s="1" t="s">
        <v>87</v>
      </c>
      <c r="U95" s="1" t="s">
        <v>93</v>
      </c>
      <c r="V95" s="1">
        <f>IF(G95="T",1,IF(U95="U",VLOOKUP(U95,'Attribute scale factors'!$B$31:$C$32,2,FALSE),IF(P95="S",(VLOOKUP(P95,'Attribute scale factors'!$B$4:$C$5,2,FALSE)*VLOOKUP(T95,'Attribute scale factors'!$B$26:$C$28,2,FALSE)*VLOOKUP(U95,'Attribute scale factors'!$B$31:$C$32,2,FALSE)),(VLOOKUP(P95,'Attribute scale factors'!$B$4:$C$5,2,FALSE)*VLOOKUP(Q95,'Attribute scale factors'!$B$9:$C$10,2,FALSE)*VLOOKUP(R95,'Attribute scale factors'!$B$14:$C$16,2,FALSE)*VLOOKUP(S95,'Attribute scale factors'!$B$20:$C$22,2,FALSE)*VLOOKUP(T95,'Attribute scale factors'!$B$26:$C$28,2,FALSE)*VLOOKUP(U95,'Attribute scale factors'!$B$31:$C$32,2,FALSE)))))</f>
        <v>1</v>
      </c>
    </row>
    <row r="96" spans="1:22" x14ac:dyDescent="0.25">
      <c r="A96" t="s">
        <v>110</v>
      </c>
      <c r="B96" t="s">
        <v>109</v>
      </c>
      <c r="C96" t="s">
        <v>107</v>
      </c>
      <c r="D96">
        <v>84.388183100000006</v>
      </c>
      <c r="E96">
        <v>1000</v>
      </c>
      <c r="F96">
        <v>1000</v>
      </c>
      <c r="G96" t="s">
        <v>79</v>
      </c>
      <c r="H96" t="s">
        <v>7</v>
      </c>
      <c r="I96">
        <v>1</v>
      </c>
      <c r="J96">
        <v>1</v>
      </c>
      <c r="K96" t="s">
        <v>99</v>
      </c>
      <c r="L96">
        <v>330</v>
      </c>
      <c r="M96">
        <v>500</v>
      </c>
      <c r="N96" t="s">
        <v>8</v>
      </c>
      <c r="O96">
        <v>1</v>
      </c>
      <c r="V96" s="1">
        <f>IF(G96="T",1,IF(U96="U",VLOOKUP(U96,'Attribute scale factors'!$B$31:$C$32,2,FALSE),IF(P96="S",(VLOOKUP(P96,'Attribute scale factors'!$B$4:$C$5,2,FALSE)*VLOOKUP(T96,'Attribute scale factors'!$B$26:$C$28,2,FALSE)*VLOOKUP(U96,'Attribute scale factors'!$B$31:$C$32,2,FALSE)),(VLOOKUP(P96,'Attribute scale factors'!$B$4:$C$5,2,FALSE)*VLOOKUP(Q96,'Attribute scale factors'!$B$9:$C$10,2,FALSE)*VLOOKUP(R96,'Attribute scale factors'!$B$14:$C$16,2,FALSE)*VLOOKUP(S96,'Attribute scale factors'!$B$20:$C$22,2,FALSE)*VLOOKUP(T96,'Attribute scale factors'!$B$26:$C$28,2,FALSE)*VLOOKUP(U96,'Attribute scale factors'!$B$31:$C$32,2,FALSE)))))</f>
        <v>1</v>
      </c>
    </row>
    <row r="97" spans="1:22" x14ac:dyDescent="0.25">
      <c r="A97" t="s">
        <v>108</v>
      </c>
      <c r="B97" t="s">
        <v>107</v>
      </c>
      <c r="C97" t="s">
        <v>106</v>
      </c>
      <c r="D97">
        <v>224.7191066</v>
      </c>
      <c r="E97">
        <v>2598</v>
      </c>
      <c r="F97">
        <v>2598</v>
      </c>
      <c r="G97" t="s">
        <v>7</v>
      </c>
      <c r="H97" t="s">
        <v>7</v>
      </c>
      <c r="I97">
        <v>42.340000150000002</v>
      </c>
      <c r="J97">
        <v>2</v>
      </c>
      <c r="K97" t="s">
        <v>99</v>
      </c>
      <c r="L97">
        <v>500</v>
      </c>
      <c r="M97">
        <v>500</v>
      </c>
      <c r="N97" t="s">
        <v>8</v>
      </c>
      <c r="O97">
        <v>1</v>
      </c>
      <c r="P97" s="1" t="s">
        <v>7</v>
      </c>
      <c r="Q97" s="1" t="s">
        <v>83</v>
      </c>
      <c r="R97" s="1" t="s">
        <v>87</v>
      </c>
      <c r="S97" s="1" t="s">
        <v>89</v>
      </c>
      <c r="T97" s="1" t="s">
        <v>87</v>
      </c>
      <c r="U97" s="1" t="s">
        <v>93</v>
      </c>
      <c r="V97" s="1">
        <f>IF(G97="T",1,IF(U97="U",VLOOKUP(U97,'Attribute scale factors'!$B$31:$C$32,2,FALSE),IF(P97="S",(VLOOKUP(P97,'Attribute scale factors'!$B$4:$C$5,2,FALSE)*VLOOKUP(T97,'Attribute scale factors'!$B$26:$C$28,2,FALSE)*VLOOKUP(U97,'Attribute scale factors'!$B$31:$C$32,2,FALSE)),(VLOOKUP(P97,'Attribute scale factors'!$B$4:$C$5,2,FALSE)*VLOOKUP(Q97,'Attribute scale factors'!$B$9:$C$10,2,FALSE)*VLOOKUP(R97,'Attribute scale factors'!$B$14:$C$16,2,FALSE)*VLOOKUP(S97,'Attribute scale factors'!$B$20:$C$22,2,FALSE)*VLOOKUP(T97,'Attribute scale factors'!$B$26:$C$28,2,FALSE)*VLOOKUP(U97,'Attribute scale factors'!$B$31:$C$32,2,FALSE)))))</f>
        <v>1</v>
      </c>
    </row>
    <row r="98" spans="1:22" x14ac:dyDescent="0.25">
      <c r="A98" t="s">
        <v>105</v>
      </c>
      <c r="B98" t="s">
        <v>104</v>
      </c>
      <c r="C98" t="s">
        <v>103</v>
      </c>
      <c r="D98">
        <v>158.73015849999999</v>
      </c>
      <c r="E98">
        <v>662</v>
      </c>
      <c r="F98">
        <v>662</v>
      </c>
      <c r="G98" t="s">
        <v>7</v>
      </c>
      <c r="H98" t="s">
        <v>9</v>
      </c>
      <c r="I98">
        <v>8.8732394479999996</v>
      </c>
      <c r="J98">
        <v>1</v>
      </c>
      <c r="K98" t="s">
        <v>99</v>
      </c>
      <c r="L98">
        <v>220</v>
      </c>
      <c r="M98">
        <v>220</v>
      </c>
      <c r="N98" t="s">
        <v>8</v>
      </c>
      <c r="O98">
        <v>1</v>
      </c>
      <c r="P98" s="1" t="s">
        <v>7</v>
      </c>
      <c r="Q98" s="1" t="s">
        <v>83</v>
      </c>
      <c r="R98" s="1" t="s">
        <v>87</v>
      </c>
      <c r="S98" s="1" t="s">
        <v>89</v>
      </c>
      <c r="T98" s="1" t="s">
        <v>87</v>
      </c>
      <c r="U98" s="1" t="s">
        <v>93</v>
      </c>
      <c r="V98" s="1">
        <f>IF(G98="T",1,IF(U98="U",VLOOKUP(U98,'Attribute scale factors'!$B$31:$C$32,2,FALSE),IF(P98="S",(VLOOKUP(P98,'Attribute scale factors'!$B$4:$C$5,2,FALSE)*VLOOKUP(T98,'Attribute scale factors'!$B$26:$C$28,2,FALSE)*VLOOKUP(U98,'Attribute scale factors'!$B$31:$C$32,2,FALSE)),(VLOOKUP(P98,'Attribute scale factors'!$B$4:$C$5,2,FALSE)*VLOOKUP(Q98,'Attribute scale factors'!$B$9:$C$10,2,FALSE)*VLOOKUP(R98,'Attribute scale factors'!$B$14:$C$16,2,FALSE)*VLOOKUP(S98,'Attribute scale factors'!$B$20:$C$22,2,FALSE)*VLOOKUP(T98,'Attribute scale factors'!$B$26:$C$28,2,FALSE)*VLOOKUP(U98,'Attribute scale factors'!$B$31:$C$32,2,FALSE)))))</f>
        <v>1</v>
      </c>
    </row>
    <row r="99" spans="1:22" x14ac:dyDescent="0.25">
      <c r="A99" t="s">
        <v>249</v>
      </c>
      <c r="B99" t="s">
        <v>248</v>
      </c>
      <c r="C99" t="s">
        <v>139</v>
      </c>
      <c r="D99">
        <v>36.764705390000003</v>
      </c>
      <c r="E99">
        <v>0</v>
      </c>
      <c r="F99">
        <v>0</v>
      </c>
      <c r="G99" t="s">
        <v>79</v>
      </c>
      <c r="H99" t="s">
        <v>7</v>
      </c>
      <c r="I99">
        <v>1</v>
      </c>
      <c r="J99">
        <v>1</v>
      </c>
      <c r="K99" t="s">
        <v>99</v>
      </c>
      <c r="L99">
        <v>132</v>
      </c>
      <c r="M99">
        <v>500</v>
      </c>
      <c r="N99" t="s">
        <v>8</v>
      </c>
      <c r="O99">
        <v>1</v>
      </c>
      <c r="V99" s="1">
        <f>IF(G99="T",1,IF(U99="U",VLOOKUP(U99,'Attribute scale factors'!$B$31:$C$32,2,FALSE),IF(P99="S",(VLOOKUP(P99,'Attribute scale factors'!$B$4:$C$5,2,FALSE)*VLOOKUP(T99,'Attribute scale factors'!$B$26:$C$28,2,FALSE)*VLOOKUP(U99,'Attribute scale factors'!$B$31:$C$32,2,FALSE)),(VLOOKUP(P99,'Attribute scale factors'!$B$4:$C$5,2,FALSE)*VLOOKUP(Q99,'Attribute scale factors'!$B$9:$C$10,2,FALSE)*VLOOKUP(R99,'Attribute scale factors'!$B$14:$C$16,2,FALSE)*VLOOKUP(S99,'Attribute scale factors'!$B$20:$C$22,2,FALSE)*VLOOKUP(T99,'Attribute scale factors'!$B$26:$C$28,2,FALSE)*VLOOKUP(U99,'Attribute scale factors'!$B$31:$C$32,2,FALSE)))))</f>
        <v>1</v>
      </c>
    </row>
  </sheetData>
  <autoFilter ref="A1:O99">
    <sortState ref="A10:O99">
      <sortCondition ref="L1:L99"/>
    </sortState>
  </autoFilter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'Attribute scale factors'!$B$31:$B$32</xm:f>
          </x14:formula1>
          <xm:sqref>U2:U99</xm:sqref>
        </x14:dataValidation>
        <x14:dataValidation type="list" allowBlank="1" showInputMessage="1" showErrorMessage="1">
          <x14:formula1>
            <xm:f>'Attribute scale factors'!$B$26:$B$27</xm:f>
          </x14:formula1>
          <xm:sqref>T2:T99</xm:sqref>
        </x14:dataValidation>
        <x14:dataValidation type="list" allowBlank="1" showInputMessage="1" showErrorMessage="1">
          <x14:formula1>
            <xm:f>'Attribute scale factors'!$B$20:$B$22</xm:f>
          </x14:formula1>
          <xm:sqref>S2:S99</xm:sqref>
        </x14:dataValidation>
        <x14:dataValidation type="list" allowBlank="1" showInputMessage="1" showErrorMessage="1">
          <x14:formula1>
            <xm:f>'Attribute scale factors'!$B$14:$B$16</xm:f>
          </x14:formula1>
          <xm:sqref>R2:R99</xm:sqref>
        </x14:dataValidation>
        <x14:dataValidation type="list" allowBlank="1" showInputMessage="1" showErrorMessage="1">
          <x14:formula1>
            <xm:f>'Attribute scale factors'!$B$9:$B$10</xm:f>
          </x14:formula1>
          <xm:sqref>Q2:Q99</xm:sqref>
        </x14:dataValidation>
        <x14:dataValidation type="list" allowBlank="1" showInputMessage="1" showErrorMessage="1">
          <x14:formula1>
            <xm:f>'Attribute scale factors'!$B$4:$B$5</xm:f>
          </x14:formula1>
          <xm:sqref>P2:P99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</vt:i4>
      </vt:variant>
    </vt:vector>
  </HeadingPairs>
  <TitlesOfParts>
    <vt:vector size="13" baseType="lpstr">
      <vt:lpstr>Summary</vt:lpstr>
      <vt:lpstr>Original linetypes</vt:lpstr>
      <vt:lpstr>New linetypes (fixed+ variable)</vt:lpstr>
      <vt:lpstr>New linetypes (variable only)</vt:lpstr>
      <vt:lpstr>Lines - costing model</vt:lpstr>
      <vt:lpstr>Lines - output</vt:lpstr>
      <vt:lpstr>Lines - output (2)</vt:lpstr>
      <vt:lpstr>Attribute scale factors</vt:lpstr>
      <vt:lpstr>VIC aemc-lines</vt:lpstr>
      <vt:lpstr>Transformers - Costing model</vt:lpstr>
      <vt:lpstr>Transformers - output</vt:lpstr>
      <vt:lpstr>Transformers - output (2)</vt:lpstr>
      <vt:lpstr>Summary!_Toc408240511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Gavin</dc:creator>
  <cp:lastModifiedBy>Gavin Forrest</cp:lastModifiedBy>
  <cp:lastPrinted>2015-01-20T04:08:49Z</cp:lastPrinted>
  <dcterms:created xsi:type="dcterms:W3CDTF">2014-12-15T08:13:21Z</dcterms:created>
  <dcterms:modified xsi:type="dcterms:W3CDTF">2015-01-20T04:09:01Z</dcterms:modified>
</cp:coreProperties>
</file>